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95" yWindow="90" windowWidth="9240" windowHeight="4230" activeTab="4"/>
  </bookViews>
  <sheets>
    <sheet name="summary" sheetId="1" r:id="rId1"/>
    <sheet name="bib" sheetId="2" r:id="rId2"/>
    <sheet name="Waktu Cerah" sheetId="3" r:id="rId3"/>
    <sheet name="Bescorp Construction" sheetId="4" r:id="rId4"/>
    <sheet name="Bescorp Piling" sheetId="5" r:id="rId5"/>
    <sheet name="Bespile" sheetId="6" r:id="rId6"/>
    <sheet name="Bescorp Concrete" sheetId="7" r:id="rId7"/>
    <sheet name="Farlil" sheetId="8" r:id="rId8"/>
  </sheets>
  <externalReferences>
    <externalReference r:id="rId11"/>
  </externalReferences>
  <definedNames>
    <definedName name="_Order1" hidden="1">255</definedName>
    <definedName name="_Order2" hidden="1">255</definedName>
    <definedName name="_xlnm.Print_Area" localSheetId="6">'Bescorp Concrete'!$A$1:$H$36</definedName>
    <definedName name="_xlnm.Print_Area" localSheetId="3">'Bescorp Construction'!$A$1:$H$42</definedName>
    <definedName name="_xlnm.Print_Area" localSheetId="4">'Bescorp Piling'!$A$1:$H$24</definedName>
    <definedName name="_xlnm.Print_Area" localSheetId="5">'Bespile'!$A$1:$H$34</definedName>
    <definedName name="_xlnm.Print_Area" localSheetId="1">'bib'!$A$1:$H$20</definedName>
    <definedName name="_xlnm.Print_Area" localSheetId="7">'Farlil'!$A$1:$H$20</definedName>
    <definedName name="_xlnm.Print_Area" localSheetId="0">'summary'!$A$1:$G$31</definedName>
    <definedName name="_xlnm.Print_Area" localSheetId="2">'Waktu Cerah'!$A$1:$H$15</definedName>
    <definedName name="Print_Area_MI">#REF!</definedName>
    <definedName name="Print_Titles_MI">'[1]sc'!#REF!</definedName>
  </definedNames>
  <calcPr fullCalcOnLoad="1"/>
</workbook>
</file>

<file path=xl/sharedStrings.xml><?xml version="1.0" encoding="utf-8"?>
<sst xmlns="http://schemas.openxmlformats.org/spreadsheetml/2006/main" count="198" uniqueCount="68">
  <si>
    <t>BESCORP INDUSTRIES BERHAD ( SPECIAL ADMINISTRATORS APPOINTED )</t>
  </si>
  <si>
    <t>BANK BORROWING AS AT 31 MAY 2002</t>
  </si>
  <si>
    <t>( SUMMARY )</t>
  </si>
  <si>
    <t>No.</t>
  </si>
  <si>
    <t>Bank</t>
  </si>
  <si>
    <t>Principal Default (RM )</t>
  </si>
  <si>
    <t>Interest Default ( RM )</t>
  </si>
  <si>
    <t>Overdraft ( RM )</t>
  </si>
  <si>
    <t>Total ( RM )</t>
  </si>
  <si>
    <t>Bescorp Industries Berhad</t>
  </si>
  <si>
    <t>( Special Administrators Appointed )</t>
  </si>
  <si>
    <t>Waktu Cerah Sdn. Bhd.</t>
  </si>
  <si>
    <t>Bescorp Construction Sdn. Bhd</t>
  </si>
  <si>
    <t>( In Liquidation )</t>
  </si>
  <si>
    <t>Bescorp Piling Sdn. Bhd</t>
  </si>
  <si>
    <t>Bespile Sdn. Bhd.</t>
  </si>
  <si>
    <t>Bescorp Concrete Sdn. Bhd.</t>
  </si>
  <si>
    <t>Farlil Sdn Bhd</t>
  </si>
  <si>
    <t>Total</t>
  </si>
  <si>
    <t>Facilities</t>
  </si>
  <si>
    <t>Pengurusan Danaharta</t>
  </si>
  <si>
    <t>Revolving Credit</t>
  </si>
  <si>
    <t>Nasional Berhad</t>
  </si>
  <si>
    <t>Perwira Affin Bank</t>
  </si>
  <si>
    <t xml:space="preserve">Perwira Affin Merchant </t>
  </si>
  <si>
    <t>WAKTU CERAH SDN. BHD.</t>
  </si>
  <si>
    <t>Total Default ( RM )</t>
  </si>
  <si>
    <t>BSN Merchant Bank Berhad</t>
  </si>
  <si>
    <t>BESCORP CONSTRUCTION SDN. BHD. ( IN LIQUIDATION )</t>
  </si>
  <si>
    <t>Bank / Hire Purchase</t>
  </si>
  <si>
    <t>BANK</t>
  </si>
  <si>
    <t>Alliance Bank Berhad</t>
  </si>
  <si>
    <t>Overdraft</t>
  </si>
  <si>
    <t xml:space="preserve">Bumiputra Commerce Bank Berhad </t>
  </si>
  <si>
    <t>Banker Acceptance</t>
  </si>
  <si>
    <t>Hong Leong Bank Berhad</t>
  </si>
  <si>
    <t>Southern Bank Berhad</t>
  </si>
  <si>
    <t>Aseambankers Malaysia Berhad</t>
  </si>
  <si>
    <t>United Overseas Bank (M) Berhad</t>
  </si>
  <si>
    <t>Malayan Banking Berhad</t>
  </si>
  <si>
    <t>FINANCE</t>
  </si>
  <si>
    <t>Hong Leong Finance Bhd</t>
  </si>
  <si>
    <t>Finance</t>
  </si>
  <si>
    <t>Sogelease Advance (M) Bhd</t>
  </si>
  <si>
    <t>Lease</t>
  </si>
  <si>
    <t>Mayban Finance Bhd</t>
  </si>
  <si>
    <t>BESCORP PILING SDN. BHD. ( IN LIQUIDATION )</t>
  </si>
  <si>
    <t>Arab-Malaysian Bank Berhad</t>
  </si>
  <si>
    <t>BESPILE SDN. BHD. ( IN LIQUIDATION )</t>
  </si>
  <si>
    <t>Term Loan</t>
  </si>
  <si>
    <t xml:space="preserve">Bumiputra Commerce Berhad </t>
  </si>
  <si>
    <t>EON Bank Berhad</t>
  </si>
  <si>
    <t>Bank Utama Berhad</t>
  </si>
  <si>
    <t>BESCORP CONCRETE SDN. BHD. ( IN LIQUIDATION )</t>
  </si>
  <si>
    <t>Showa Leasing Bhd</t>
  </si>
  <si>
    <t>FARLIL SDN. BHD. ( IN LIQUIDATION )</t>
  </si>
  <si>
    <t>Pembangunan Leasing Credit</t>
  </si>
  <si>
    <t>Danaharta Urus Sdn Bhd</t>
  </si>
  <si>
    <t xml:space="preserve">Revolving Credit </t>
  </si>
  <si>
    <t>( formerly Multi Purpose Bank  Berhad )</t>
  </si>
  <si>
    <t>( formerly Bank of Commerce Berhad )</t>
  </si>
  <si>
    <t>HSBC Bank (Malaysia) Berhad</t>
  </si>
  <si>
    <t>( formerly Ban Hin Lee Bank Berhad )</t>
  </si>
  <si>
    <t xml:space="preserve">Overdraft </t>
  </si>
  <si>
    <t>(formerly Oriental Bank Berhad)</t>
  </si>
  <si>
    <t>(formerly Pacific Bank Berhad )</t>
  </si>
  <si>
    <t>( formerly Oriental Bank Berhad )</t>
  </si>
  <si>
    <t>HSBC Bank (M) Berhad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</si>
</sst>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1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b/>
      <sz val="11"/>
      <color indexed="17"/>
      <name val="Tahoma"/>
      <family val="2"/>
    </font>
    <font>
      <sz val="10"/>
      <name val="Garamond"/>
      <family val="1"/>
    </font>
    <font>
      <b/>
      <sz val="11"/>
      <color indexed="12"/>
      <name val="Tahoma"/>
      <family val="2"/>
    </font>
    <font>
      <u val="single"/>
      <sz val="11"/>
      <name val="Tahoma"/>
      <family val="2"/>
    </font>
    <font>
      <sz val="11"/>
      <color indexed="12"/>
      <name val="Tahoma"/>
      <family val="2"/>
    </font>
    <font>
      <i/>
      <sz val="11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9" fontId="4" fillId="0" borderId="0" applyFont="0" applyFill="0" applyBorder="0" applyAlignment="0" applyProtection="0"/>
  </cellStyleXfs>
  <cellXfs count="68">
    <xf numFmtId="164" fontId="0" fillId="0" borderId="0" xfId="0" applyAlignment="1">
      <alignment/>
    </xf>
    <xf numFmtId="164" fontId="6" fillId="0" borderId="0" xfId="0" applyFont="1" applyFill="1" applyBorder="1" applyAlignment="1">
      <alignment/>
    </xf>
    <xf numFmtId="164" fontId="7" fillId="0" borderId="0" xfId="0" applyFont="1" applyFill="1" applyBorder="1" applyAlignment="1" applyProtection="1">
      <alignment horizontal="left"/>
      <protection/>
    </xf>
    <xf numFmtId="164" fontId="6" fillId="0" borderId="0" xfId="0" applyFont="1" applyFill="1" applyBorder="1" applyAlignment="1">
      <alignment horizontal="left"/>
    </xf>
    <xf numFmtId="164" fontId="7" fillId="0" borderId="0" xfId="0" applyFont="1" applyFill="1" applyBorder="1" applyAlignment="1" applyProtection="1">
      <alignment/>
      <protection/>
    </xf>
    <xf numFmtId="164" fontId="6" fillId="0" borderId="0" xfId="0" applyFont="1" applyFill="1" applyBorder="1" applyAlignment="1">
      <alignment horizontal="center"/>
    </xf>
    <xf numFmtId="164" fontId="6" fillId="0" borderId="0" xfId="0" applyFont="1" applyFill="1" applyBorder="1" applyAlignment="1" applyProtection="1">
      <alignment horizontal="right"/>
      <protection/>
    </xf>
    <xf numFmtId="164" fontId="7" fillId="0" borderId="0" xfId="0" applyFont="1" applyFill="1" applyBorder="1" applyAlignment="1" applyProtection="1" quotePrefix="1">
      <alignment horizontal="left"/>
      <protection/>
    </xf>
    <xf numFmtId="164" fontId="7" fillId="0" borderId="0" xfId="0" applyFont="1" applyFill="1" applyBorder="1" applyAlignment="1" applyProtection="1" quotePrefix="1">
      <alignment/>
      <protection/>
    </xf>
    <xf numFmtId="164" fontId="6" fillId="0" borderId="2" xfId="0" applyFont="1" applyFill="1" applyBorder="1" applyAlignment="1" applyProtection="1">
      <alignment horizontal="center"/>
      <protection/>
    </xf>
    <xf numFmtId="164" fontId="6" fillId="0" borderId="2" xfId="0" applyFont="1" applyFill="1" applyBorder="1" applyAlignment="1" applyProtection="1">
      <alignment horizontal="left"/>
      <protection/>
    </xf>
    <xf numFmtId="164" fontId="6" fillId="0" borderId="2" xfId="0" applyFont="1" applyFill="1" applyBorder="1" applyAlignment="1" applyProtection="1">
      <alignment/>
      <protection/>
    </xf>
    <xf numFmtId="164" fontId="6" fillId="0" borderId="0" xfId="0" applyFont="1" applyFill="1" applyBorder="1" applyAlignment="1">
      <alignment/>
    </xf>
    <xf numFmtId="164" fontId="6" fillId="0" borderId="0" xfId="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left"/>
      <protection/>
    </xf>
    <xf numFmtId="164" fontId="6" fillId="0" borderId="0" xfId="0" applyFont="1" applyFill="1" applyBorder="1" applyAlignment="1" applyProtection="1">
      <alignment/>
      <protection/>
    </xf>
    <xf numFmtId="39" fontId="6" fillId="0" borderId="0" xfId="0" applyNumberFormat="1" applyFont="1" applyFill="1" applyBorder="1" applyAlignment="1" applyProtection="1">
      <alignment/>
      <protection/>
    </xf>
    <xf numFmtId="164" fontId="6" fillId="0" borderId="0" xfId="0" applyFont="1" applyFill="1" applyBorder="1" applyAlignment="1" applyProtection="1" quotePrefix="1">
      <alignment horizontal="center"/>
      <protection/>
    </xf>
    <xf numFmtId="164" fontId="6" fillId="0" borderId="0" xfId="0" applyFont="1" applyFill="1" applyBorder="1" applyAlignment="1" applyProtection="1" quotePrefix="1">
      <alignment/>
      <protection/>
    </xf>
    <xf numFmtId="164" fontId="6" fillId="0" borderId="0" xfId="0" applyFont="1" applyFill="1" applyBorder="1" applyAlignment="1" quotePrefix="1">
      <alignment horizontal="center"/>
    </xf>
    <xf numFmtId="164" fontId="8" fillId="0" borderId="0" xfId="0" applyFont="1" applyAlignment="1">
      <alignment/>
    </xf>
    <xf numFmtId="164" fontId="7" fillId="0" borderId="2" xfId="0" applyFont="1" applyFill="1" applyBorder="1" applyAlignment="1">
      <alignment horizontal="left"/>
    </xf>
    <xf numFmtId="164" fontId="6" fillId="0" borderId="2" xfId="0" applyFont="1" applyFill="1" applyBorder="1" applyAlignment="1">
      <alignment/>
    </xf>
    <xf numFmtId="39" fontId="7" fillId="0" borderId="2" xfId="0" applyNumberFormat="1" applyFont="1" applyFill="1" applyBorder="1" applyAlignment="1" applyProtection="1">
      <alignment/>
      <protection/>
    </xf>
    <xf numFmtId="164" fontId="6" fillId="0" borderId="2" xfId="0" applyFont="1" applyFill="1" applyBorder="1" applyAlignment="1">
      <alignment/>
    </xf>
    <xf numFmtId="39" fontId="9" fillId="0" borderId="0" xfId="0" applyNumberFormat="1" applyFont="1" applyFill="1" applyBorder="1" applyAlignment="1" applyProtection="1">
      <alignment/>
      <protection/>
    </xf>
    <xf numFmtId="43" fontId="6" fillId="0" borderId="0" xfId="15" applyFont="1" applyFill="1" applyBorder="1" applyAlignment="1">
      <alignment/>
    </xf>
    <xf numFmtId="43" fontId="6" fillId="0" borderId="0" xfId="15" applyFont="1" applyFill="1" applyBorder="1" applyAlignment="1" applyProtection="1">
      <alignment horizontal="right"/>
      <protection/>
    </xf>
    <xf numFmtId="43" fontId="6" fillId="0" borderId="2" xfId="15" applyFont="1" applyFill="1" applyBorder="1" applyAlignment="1" applyProtection="1">
      <alignment horizontal="center"/>
      <protection/>
    </xf>
    <xf numFmtId="43" fontId="6" fillId="0" borderId="0" xfId="15" applyFont="1" applyFill="1" applyBorder="1" applyAlignment="1" applyProtection="1">
      <alignment/>
      <protection/>
    </xf>
    <xf numFmtId="43" fontId="7" fillId="0" borderId="2" xfId="15" applyFont="1" applyFill="1" applyBorder="1" applyAlignment="1" applyProtection="1">
      <alignment/>
      <protection/>
    </xf>
    <xf numFmtId="43" fontId="9" fillId="0" borderId="0" xfId="15" applyFont="1" applyFill="1" applyBorder="1" applyAlignment="1" applyProtection="1">
      <alignment/>
      <protection/>
    </xf>
    <xf numFmtId="43" fontId="10" fillId="0" borderId="0" xfId="15" applyFont="1" applyBorder="1" applyAlignment="1">
      <alignment/>
    </xf>
    <xf numFmtId="164" fontId="6" fillId="0" borderId="2" xfId="0" applyFont="1" applyFill="1" applyBorder="1" applyAlignment="1">
      <alignment horizontal="left"/>
    </xf>
    <xf numFmtId="39" fontId="11" fillId="0" borderId="0" xfId="0" applyNumberFormat="1" applyFont="1" applyFill="1" applyBorder="1" applyAlignment="1" applyProtection="1">
      <alignment/>
      <protection/>
    </xf>
    <xf numFmtId="43" fontId="11" fillId="0" borderId="0" xfId="15" applyFont="1" applyFill="1" applyBorder="1" applyAlignment="1" applyProtection="1">
      <alignment/>
      <protection/>
    </xf>
    <xf numFmtId="164" fontId="12" fillId="0" borderId="0" xfId="0" applyFont="1" applyFill="1" applyBorder="1" applyAlignment="1">
      <alignment horizontal="left"/>
    </xf>
    <xf numFmtId="43" fontId="11" fillId="0" borderId="0" xfId="15" applyFont="1" applyFill="1" applyBorder="1" applyAlignment="1">
      <alignment/>
    </xf>
    <xf numFmtId="43" fontId="13" fillId="0" borderId="0" xfId="15" applyFont="1" applyFill="1" applyBorder="1" applyAlignment="1">
      <alignment/>
    </xf>
    <xf numFmtId="43" fontId="13" fillId="0" borderId="0" xfId="15" applyFont="1" applyFill="1" applyBorder="1" applyAlignment="1" applyProtection="1">
      <alignment/>
      <protection/>
    </xf>
    <xf numFmtId="164" fontId="7" fillId="0" borderId="0" xfId="0" applyFont="1" applyFill="1" applyBorder="1" applyAlignment="1" applyProtection="1">
      <alignment horizontal="center"/>
      <protection/>
    </xf>
    <xf numFmtId="164" fontId="7" fillId="0" borderId="0" xfId="0" applyFont="1" applyFill="1" applyBorder="1" applyAlignment="1" applyProtection="1" quotePrefix="1">
      <alignment horizontal="center"/>
      <protection/>
    </xf>
    <xf numFmtId="164" fontId="6" fillId="0" borderId="2" xfId="0" applyFont="1" applyFill="1" applyBorder="1" applyAlignment="1">
      <alignment horizontal="center"/>
    </xf>
    <xf numFmtId="164" fontId="14" fillId="0" borderId="0" xfId="0" applyFont="1" applyFill="1" applyBorder="1" applyAlignment="1">
      <alignment horizontal="left"/>
    </xf>
    <xf numFmtId="164" fontId="6" fillId="0" borderId="0" xfId="0" applyFont="1" applyFill="1" applyBorder="1" applyAlignment="1">
      <alignment horizontal="left" vertical="top" wrapText="1"/>
    </xf>
    <xf numFmtId="164" fontId="6" fillId="0" borderId="2" xfId="0" applyFont="1" applyFill="1" applyBorder="1" applyAlignment="1" applyProtection="1">
      <alignment horizontal="left" vertical="top" wrapText="1"/>
      <protection/>
    </xf>
    <xf numFmtId="164" fontId="12" fillId="0" borderId="0" xfId="0" applyFont="1" applyFill="1" applyBorder="1" applyAlignment="1">
      <alignment horizontal="left" vertical="top" wrapText="1"/>
    </xf>
    <xf numFmtId="164" fontId="14" fillId="0" borderId="0" xfId="0" applyFont="1" applyFill="1" applyBorder="1" applyAlignment="1">
      <alignment horizontal="left" vertical="top" wrapText="1"/>
    </xf>
    <xf numFmtId="164" fontId="6" fillId="0" borderId="0" xfId="0" applyFont="1" applyFill="1" applyBorder="1" applyAlignment="1">
      <alignment vertical="top" wrapText="1"/>
    </xf>
    <xf numFmtId="164" fontId="6" fillId="0" borderId="0" xfId="0" applyFont="1" applyFill="1" applyBorder="1" applyAlignment="1" applyProtection="1">
      <alignment horizontal="left" vertical="top" wrapText="1"/>
      <protection/>
    </xf>
    <xf numFmtId="164" fontId="7" fillId="0" borderId="2" xfId="0" applyFont="1" applyFill="1" applyBorder="1" applyAlignment="1">
      <alignment horizontal="left" vertical="top" wrapText="1"/>
    </xf>
    <xf numFmtId="43" fontId="10" fillId="0" borderId="0" xfId="15" applyFont="1" applyBorder="1" applyAlignment="1">
      <alignment vertical="top" wrapText="1"/>
    </xf>
    <xf numFmtId="43" fontId="6" fillId="0" borderId="0" xfId="15" applyFont="1" applyFill="1" applyBorder="1" applyAlignment="1">
      <alignment vertical="top" wrapText="1"/>
    </xf>
    <xf numFmtId="43" fontId="6" fillId="0" borderId="0" xfId="15" applyFont="1" applyFill="1" applyBorder="1" applyAlignment="1" applyProtection="1">
      <alignment horizontal="right" vertical="top" wrapText="1"/>
      <protection/>
    </xf>
    <xf numFmtId="43" fontId="6" fillId="0" borderId="2" xfId="15" applyFont="1" applyFill="1" applyBorder="1" applyAlignment="1" applyProtection="1">
      <alignment horizontal="center" vertical="top" wrapText="1"/>
      <protection/>
    </xf>
    <xf numFmtId="43" fontId="6" fillId="0" borderId="0" xfId="15" applyFont="1" applyFill="1" applyBorder="1" applyAlignment="1" applyProtection="1">
      <alignment vertical="top" wrapText="1"/>
      <protection/>
    </xf>
    <xf numFmtId="43" fontId="7" fillId="0" borderId="2" xfId="15" applyFont="1" applyFill="1" applyBorder="1" applyAlignment="1" applyProtection="1">
      <alignment vertical="top" wrapText="1"/>
      <protection/>
    </xf>
    <xf numFmtId="43" fontId="9" fillId="0" borderId="0" xfId="15" applyFont="1" applyFill="1" applyBorder="1" applyAlignment="1" applyProtection="1">
      <alignment vertical="top" wrapText="1"/>
      <protection/>
    </xf>
    <xf numFmtId="43" fontId="11" fillId="0" borderId="0" xfId="15" applyFont="1" applyFill="1" applyBorder="1" applyAlignment="1" applyProtection="1">
      <alignment vertical="top" wrapText="1"/>
      <protection/>
    </xf>
    <xf numFmtId="43" fontId="13" fillId="0" borderId="0" xfId="15" applyFont="1" applyFill="1" applyBorder="1" applyAlignment="1" applyProtection="1">
      <alignment vertical="top" wrapText="1"/>
      <protection/>
    </xf>
    <xf numFmtId="164" fontId="7" fillId="0" borderId="0" xfId="0" applyFont="1" applyFill="1" applyBorder="1" applyAlignment="1" applyProtection="1">
      <alignment horizontal="center" vertical="top" wrapText="1"/>
      <protection/>
    </xf>
    <xf numFmtId="164" fontId="6" fillId="0" borderId="2" xfId="0" applyFont="1" applyFill="1" applyBorder="1" applyAlignment="1" applyProtection="1">
      <alignment horizontal="center" vertical="top" wrapText="1"/>
      <protection/>
    </xf>
    <xf numFmtId="164" fontId="6" fillId="0" borderId="0" xfId="0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horizontal="center" vertical="top" wrapText="1"/>
    </xf>
    <xf numFmtId="164" fontId="6" fillId="0" borderId="0" xfId="0" applyFont="1" applyFill="1" applyBorder="1" applyAlignment="1" applyProtection="1">
      <alignment horizontal="right" vertical="top" wrapText="1"/>
      <protection/>
    </xf>
    <xf numFmtId="39" fontId="6" fillId="0" borderId="0" xfId="0" applyNumberFormat="1" applyFont="1" applyFill="1" applyBorder="1" applyAlignment="1" applyProtection="1">
      <alignment vertical="top" wrapText="1"/>
      <protection/>
    </xf>
    <xf numFmtId="39" fontId="7" fillId="0" borderId="2" xfId="0" applyNumberFormat="1" applyFont="1" applyFill="1" applyBorder="1" applyAlignment="1" applyProtection="1">
      <alignment vertical="top" wrapText="1"/>
      <protection/>
    </xf>
    <xf numFmtId="164" fontId="14" fillId="0" borderId="0" xfId="0" applyFont="1" applyFill="1" applyBorder="1" applyAlignment="1">
      <alignment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Normal - Style1" xfId="21"/>
    <cellStyle name="Normal - Style2" xfId="22"/>
    <cellStyle name="Normal - Style3" xfId="23"/>
    <cellStyle name="Normal - Style4" xfId="24"/>
    <cellStyle name="Normal - Style5" xfId="25"/>
    <cellStyle name="Normal - Style6" xfId="26"/>
    <cellStyle name="Normal - Style7" xfId="27"/>
    <cellStyle name="Normal - Style8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CN\account\contra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3"/>
  <sheetViews>
    <sheetView zoomScale="60" zoomScaleNormal="60" workbookViewId="0" topLeftCell="A1">
      <selection activeCell="C10" sqref="C10"/>
    </sheetView>
  </sheetViews>
  <sheetFormatPr defaultColWidth="10.77734375" defaultRowHeight="18" customHeight="1"/>
  <cols>
    <col min="1" max="1" width="2.10546875" style="1" customWidth="1"/>
    <col min="2" max="2" width="5.88671875" style="1" customWidth="1"/>
    <col min="3" max="3" width="29.6640625" style="3" customWidth="1"/>
    <col min="4" max="5" width="20.6640625" style="1" customWidth="1"/>
    <col min="6" max="6" width="20.6640625" style="26" customWidth="1"/>
    <col min="7" max="7" width="20.6640625" style="1" customWidth="1"/>
    <col min="8" max="8" width="4.77734375" style="1" customWidth="1"/>
    <col min="9" max="16384" width="10.77734375" style="1" customWidth="1"/>
  </cols>
  <sheetData>
    <row r="1" ht="18" customHeight="1">
      <c r="B1" s="2" t="s">
        <v>0</v>
      </c>
    </row>
    <row r="2" spans="2:7" ht="18" customHeight="1">
      <c r="B2" s="2" t="s">
        <v>1</v>
      </c>
      <c r="D2" s="6"/>
      <c r="E2" s="6"/>
      <c r="F2" s="27"/>
      <c r="G2" s="6"/>
    </row>
    <row r="3" spans="2:7" ht="18" customHeight="1">
      <c r="B3" s="2" t="s">
        <v>2</v>
      </c>
      <c r="D3" s="6"/>
      <c r="E3" s="6"/>
      <c r="F3" s="27"/>
      <c r="G3" s="6"/>
    </row>
    <row r="5" spans="2:7" ht="18" customHeight="1">
      <c r="B5" s="9" t="s">
        <v>3</v>
      </c>
      <c r="C5" s="10" t="s">
        <v>4</v>
      </c>
      <c r="D5" s="9" t="s">
        <v>5</v>
      </c>
      <c r="E5" s="9" t="s">
        <v>6</v>
      </c>
      <c r="F5" s="28" t="s">
        <v>7</v>
      </c>
      <c r="G5" s="9" t="s">
        <v>8</v>
      </c>
    </row>
    <row r="6" ht="18" customHeight="1">
      <c r="B6" s="5"/>
    </row>
    <row r="7" ht="18" customHeight="1">
      <c r="B7" s="5"/>
    </row>
    <row r="8" spans="2:7" ht="18" customHeight="1">
      <c r="B8" s="13">
        <v>1</v>
      </c>
      <c r="C8" s="3" t="s">
        <v>9</v>
      </c>
      <c r="D8" s="16">
        <f>+bib!E19</f>
        <v>35750000</v>
      </c>
      <c r="E8" s="16">
        <f>+bib!F19</f>
        <v>22918371.72</v>
      </c>
      <c r="F8" s="29">
        <f>+bib!G19</f>
        <v>0</v>
      </c>
      <c r="G8" s="16">
        <f>SUM(D8:F8)</f>
        <v>58668371.72</v>
      </c>
    </row>
    <row r="9" spans="2:3" ht="18" customHeight="1">
      <c r="B9" s="5"/>
      <c r="C9" s="3" t="s">
        <v>10</v>
      </c>
    </row>
    <row r="10" ht="18" customHeight="1">
      <c r="B10" s="5"/>
    </row>
    <row r="11" spans="2:7" ht="18" customHeight="1">
      <c r="B11" s="5">
        <v>2</v>
      </c>
      <c r="C11" s="14" t="s">
        <v>11</v>
      </c>
      <c r="D11" s="16">
        <f>+'Waktu Cerah'!E14</f>
        <v>16800000</v>
      </c>
      <c r="E11" s="16">
        <f>+'Waktu Cerah'!F14</f>
        <v>9733971.459999999</v>
      </c>
      <c r="F11" s="29">
        <f>+'Waktu Cerah'!G14</f>
        <v>0</v>
      </c>
      <c r="G11" s="16">
        <f>SUM(D11:F11)</f>
        <v>26533971.46</v>
      </c>
    </row>
    <row r="12" spans="2:7" ht="18" customHeight="1">
      <c r="B12" s="13"/>
      <c r="D12" s="16"/>
      <c r="E12" s="16"/>
      <c r="F12" s="29"/>
      <c r="G12" s="16"/>
    </row>
    <row r="13" spans="2:7" ht="18" customHeight="1">
      <c r="B13" s="13"/>
      <c r="C13" s="14"/>
      <c r="D13" s="16"/>
      <c r="E13" s="16"/>
      <c r="F13" s="29"/>
      <c r="G13" s="16"/>
    </row>
    <row r="14" spans="2:7" ht="18" customHeight="1">
      <c r="B14" s="5">
        <v>3</v>
      </c>
      <c r="C14" s="3" t="s">
        <v>12</v>
      </c>
      <c r="D14" s="16">
        <f>+'Bescorp Construction'!E41</f>
        <v>11478971.1</v>
      </c>
      <c r="E14" s="16">
        <f>+'Bescorp Construction'!F41</f>
        <v>6391322.73</v>
      </c>
      <c r="F14" s="29">
        <f>+'Bescorp Construction'!G41</f>
        <v>16026819.750000002</v>
      </c>
      <c r="G14" s="16">
        <f>SUM(D14:F14)</f>
        <v>33897113.58</v>
      </c>
    </row>
    <row r="15" spans="2:7" ht="18" customHeight="1">
      <c r="B15" s="13"/>
      <c r="C15" s="3" t="s">
        <v>13</v>
      </c>
      <c r="D15" s="16"/>
      <c r="E15" s="16"/>
      <c r="F15" s="29"/>
      <c r="G15" s="16"/>
    </row>
    <row r="16" spans="2:7" ht="18" customHeight="1">
      <c r="B16" s="13"/>
      <c r="C16" s="14"/>
      <c r="D16" s="16"/>
      <c r="E16" s="16"/>
      <c r="F16" s="29"/>
      <c r="G16" s="16"/>
    </row>
    <row r="17" spans="2:7" ht="18" customHeight="1">
      <c r="B17" s="5">
        <v>4</v>
      </c>
      <c r="C17" s="3" t="s">
        <v>14</v>
      </c>
      <c r="D17" s="16">
        <f>+'Bescorp Piling'!E19</f>
        <v>2751000</v>
      </c>
      <c r="E17" s="16">
        <f>+'Bescorp Piling'!F19</f>
        <v>1594358.7999999998</v>
      </c>
      <c r="F17" s="29">
        <f>+'Bescorp Piling'!G19</f>
        <v>16479672.179999998</v>
      </c>
      <c r="G17" s="16">
        <f>SUM(D17:F17)</f>
        <v>20825030.979999997</v>
      </c>
    </row>
    <row r="18" spans="2:7" ht="18" customHeight="1">
      <c r="B18" s="17"/>
      <c r="C18" s="3" t="s">
        <v>13</v>
      </c>
      <c r="D18" s="16"/>
      <c r="E18" s="16"/>
      <c r="F18" s="29"/>
      <c r="G18" s="16"/>
    </row>
    <row r="19" spans="2:7" ht="18" customHeight="1">
      <c r="B19" s="17"/>
      <c r="C19" s="14"/>
      <c r="D19" s="16"/>
      <c r="E19" s="16"/>
      <c r="F19" s="29"/>
      <c r="G19" s="16"/>
    </row>
    <row r="20" spans="2:7" ht="18" customHeight="1">
      <c r="B20" s="19">
        <v>5</v>
      </c>
      <c r="C20" s="3" t="s">
        <v>15</v>
      </c>
      <c r="D20" s="16">
        <f>+Bespile!E33</f>
        <v>18650000</v>
      </c>
      <c r="E20" s="16">
        <f>+Bespile!F33</f>
        <v>8236751.71</v>
      </c>
      <c r="F20" s="29">
        <f>+Bespile!G33</f>
        <v>17218599.98</v>
      </c>
      <c r="G20" s="16">
        <f>SUM(D20:F20)</f>
        <v>44105351.69</v>
      </c>
    </row>
    <row r="21" spans="2:7" ht="18" customHeight="1">
      <c r="B21" s="20"/>
      <c r="C21" s="3" t="s">
        <v>13</v>
      </c>
      <c r="D21" s="16"/>
      <c r="E21" s="16"/>
      <c r="F21" s="29"/>
      <c r="G21" s="16"/>
    </row>
    <row r="22" spans="2:7" ht="18" customHeight="1">
      <c r="B22" s="19"/>
      <c r="D22" s="16"/>
      <c r="E22" s="16"/>
      <c r="F22" s="29"/>
      <c r="G22" s="16"/>
    </row>
    <row r="23" spans="2:7" ht="18" customHeight="1">
      <c r="B23" s="19">
        <v>6</v>
      </c>
      <c r="C23" s="3" t="s">
        <v>16</v>
      </c>
      <c r="D23" s="16">
        <f>+'Bescorp Concrete'!E35</f>
        <v>9100521.799999999</v>
      </c>
      <c r="E23" s="16">
        <f>+'Bescorp Concrete'!F35</f>
        <v>4698780.11</v>
      </c>
      <c r="F23" s="29">
        <f>+'Bescorp Concrete'!G35</f>
        <v>5193801.64</v>
      </c>
      <c r="G23" s="16">
        <f>SUM(D23:F23)</f>
        <v>18993103.55</v>
      </c>
    </row>
    <row r="24" spans="2:7" ht="18" customHeight="1">
      <c r="B24" s="19"/>
      <c r="C24" s="3" t="s">
        <v>13</v>
      </c>
      <c r="D24" s="16"/>
      <c r="E24" s="16"/>
      <c r="F24" s="29"/>
      <c r="G24" s="16"/>
    </row>
    <row r="25" spans="2:7" ht="18" customHeight="1">
      <c r="B25" s="19"/>
      <c r="D25" s="16"/>
      <c r="E25" s="16"/>
      <c r="F25" s="29"/>
      <c r="G25" s="16"/>
    </row>
    <row r="26" spans="2:7" ht="18" customHeight="1">
      <c r="B26" s="19">
        <v>7</v>
      </c>
      <c r="C26" s="3" t="s">
        <v>17</v>
      </c>
      <c r="D26" s="16">
        <f>+Farlil!E19</f>
        <v>2124765.54</v>
      </c>
      <c r="E26" s="16">
        <f>+Farlil!F19</f>
        <v>1124036.15</v>
      </c>
      <c r="F26" s="29">
        <f>+Farlil!G19</f>
        <v>0</v>
      </c>
      <c r="G26" s="16">
        <f>SUM(D26:F26)</f>
        <v>3248801.69</v>
      </c>
    </row>
    <row r="27" spans="2:7" ht="18" customHeight="1">
      <c r="B27" s="19"/>
      <c r="C27" s="3" t="s">
        <v>13</v>
      </c>
      <c r="D27" s="16"/>
      <c r="E27" s="16"/>
      <c r="F27" s="29"/>
      <c r="G27" s="16"/>
    </row>
    <row r="28" spans="2:7" ht="18" customHeight="1">
      <c r="B28" s="19"/>
      <c r="D28" s="16"/>
      <c r="E28" s="16"/>
      <c r="F28" s="29"/>
      <c r="G28" s="16"/>
    </row>
    <row r="29" spans="3:7" ht="18" customHeight="1">
      <c r="C29" s="14"/>
      <c r="D29" s="16"/>
      <c r="E29" s="16"/>
      <c r="F29" s="29"/>
      <c r="G29" s="16"/>
    </row>
    <row r="30" spans="2:7" ht="18" customHeight="1">
      <c r="B30" s="24"/>
      <c r="C30" s="21" t="s">
        <v>18</v>
      </c>
      <c r="D30" s="23">
        <f>SUM(D6:D29)</f>
        <v>96655258.44</v>
      </c>
      <c r="E30" s="23">
        <f>SUM(E6:E29)</f>
        <v>54697592.67999999</v>
      </c>
      <c r="F30" s="30">
        <f>SUM(F6:F29)</f>
        <v>54918893.55</v>
      </c>
      <c r="G30" s="23">
        <f>SUM(G6:G29)</f>
        <v>206271744.67000002</v>
      </c>
    </row>
    <row r="31" spans="4:7" ht="18" customHeight="1">
      <c r="D31" s="16"/>
      <c r="E31" s="16"/>
      <c r="F31" s="29"/>
      <c r="G31" s="16"/>
    </row>
    <row r="32" spans="4:7" ht="18" customHeight="1">
      <c r="D32" s="25"/>
      <c r="E32" s="25"/>
      <c r="F32" s="31"/>
      <c r="G32" s="35"/>
    </row>
    <row r="33" spans="4:7" ht="18" customHeight="1">
      <c r="D33" s="16"/>
      <c r="E33" s="16"/>
      <c r="F33" s="29"/>
      <c r="G33" s="39"/>
    </row>
    <row r="34" spans="4:7" ht="18" customHeight="1">
      <c r="D34" s="16"/>
      <c r="E34" s="16"/>
      <c r="F34" s="29"/>
      <c r="G34" s="34"/>
    </row>
    <row r="35" spans="4:7" ht="18" customHeight="1">
      <c r="D35" s="16"/>
      <c r="E35" s="16"/>
      <c r="F35" s="29"/>
      <c r="G35" s="16"/>
    </row>
    <row r="36" spans="4:7" ht="18" customHeight="1">
      <c r="D36" s="16"/>
      <c r="E36" s="16"/>
      <c r="F36" s="29"/>
      <c r="G36" s="16"/>
    </row>
    <row r="37" spans="4:7" ht="18" customHeight="1">
      <c r="D37" s="16"/>
      <c r="E37" s="16"/>
      <c r="F37" s="29"/>
      <c r="G37" s="16"/>
    </row>
    <row r="38" spans="4:7" ht="18" customHeight="1">
      <c r="D38" s="16"/>
      <c r="E38" s="16"/>
      <c r="F38" s="29"/>
      <c r="G38" s="16"/>
    </row>
    <row r="39" spans="4:7" ht="18" customHeight="1">
      <c r="D39" s="16"/>
      <c r="E39" s="16"/>
      <c r="F39" s="29"/>
      <c r="G39" s="16"/>
    </row>
    <row r="40" spans="4:7" ht="18" customHeight="1">
      <c r="D40" s="16"/>
      <c r="E40" s="16"/>
      <c r="F40" s="29"/>
      <c r="G40" s="16"/>
    </row>
    <row r="41" spans="4:7" ht="18" customHeight="1">
      <c r="D41" s="16"/>
      <c r="E41" s="16"/>
      <c r="F41" s="29"/>
      <c r="G41" s="16"/>
    </row>
    <row r="42" spans="4:7" ht="18" customHeight="1">
      <c r="D42" s="16"/>
      <c r="E42" s="16"/>
      <c r="F42" s="29"/>
      <c r="G42" s="16"/>
    </row>
    <row r="43" spans="4:7" ht="18" customHeight="1">
      <c r="D43" s="16"/>
      <c r="E43" s="16"/>
      <c r="F43" s="29"/>
      <c r="G43" s="16"/>
    </row>
  </sheetData>
  <printOptions horizontalCentered="1"/>
  <pageMargins left="0.5" right="0.5" top="0.95" bottom="1" header="0" footer="0.5"/>
  <pageSetup horizontalDpi="180" verticalDpi="180" orientation="landscape" paperSize="9" scale="70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30"/>
  <sheetViews>
    <sheetView zoomScale="60" zoomScaleNormal="60" workbookViewId="0" topLeftCell="A1">
      <selection activeCell="D32" sqref="D32"/>
    </sheetView>
  </sheetViews>
  <sheetFormatPr defaultColWidth="10.77734375" defaultRowHeight="18" customHeight="1"/>
  <cols>
    <col min="1" max="1" width="2.10546875" style="1" customWidth="1"/>
    <col min="2" max="2" width="5.88671875" style="1" customWidth="1"/>
    <col min="3" max="3" width="25.3359375" style="3" customWidth="1"/>
    <col min="4" max="4" width="14.88671875" style="12" customWidth="1"/>
    <col min="5" max="6" width="20.6640625" style="1" customWidth="1"/>
    <col min="7" max="7" width="20.6640625" style="26" customWidth="1"/>
    <col min="8" max="8" width="20.6640625" style="1" customWidth="1"/>
    <col min="9" max="9" width="25.77734375" style="1" customWidth="1"/>
    <col min="10" max="10" width="4.77734375" style="1" customWidth="1"/>
    <col min="11" max="16384" width="10.77734375" style="1" customWidth="1"/>
  </cols>
  <sheetData>
    <row r="1" spans="2:4" ht="18" customHeight="1">
      <c r="B1" s="2" t="s">
        <v>0</v>
      </c>
      <c r="D1" s="4"/>
    </row>
    <row r="2" spans="2:8" ht="18" customHeight="1">
      <c r="B2" s="2" t="str">
        <f>+summary!B2</f>
        <v>BANK BORROWING AS AT 31 MAY 2002</v>
      </c>
      <c r="D2" s="4"/>
      <c r="E2" s="6"/>
      <c r="F2" s="6"/>
      <c r="G2" s="27"/>
      <c r="H2" s="6"/>
    </row>
    <row r="3" spans="2:8" ht="18" customHeight="1">
      <c r="B3" s="7"/>
      <c r="D3" s="8"/>
      <c r="E3" s="6"/>
      <c r="F3" s="6"/>
      <c r="G3" s="27"/>
      <c r="H3" s="6"/>
    </row>
    <row r="5" spans="2:9" ht="18" customHeight="1">
      <c r="B5" s="9" t="s">
        <v>3</v>
      </c>
      <c r="C5" s="10" t="s">
        <v>4</v>
      </c>
      <c r="D5" s="11" t="s">
        <v>19</v>
      </c>
      <c r="E5" s="9" t="s">
        <v>5</v>
      </c>
      <c r="F5" s="9" t="s">
        <v>6</v>
      </c>
      <c r="G5" s="28" t="s">
        <v>7</v>
      </c>
      <c r="H5" s="9" t="s">
        <v>8</v>
      </c>
      <c r="I5" s="14"/>
    </row>
    <row r="6" ht="18" customHeight="1">
      <c r="B6" s="5"/>
    </row>
    <row r="7" ht="18" customHeight="1">
      <c r="B7" s="5"/>
    </row>
    <row r="8" spans="2:9" ht="18" customHeight="1">
      <c r="B8" s="13">
        <v>1</v>
      </c>
      <c r="C8" s="3" t="s">
        <v>20</v>
      </c>
      <c r="D8" s="15" t="s">
        <v>21</v>
      </c>
      <c r="E8" s="16">
        <f>4000000+6000000+5000000+7000000+5000000</f>
        <v>27000000</v>
      </c>
      <c r="F8" s="16">
        <f>2525686.22+3884850.43+3216235.04+4503520.8+3478827.97</f>
        <v>17609120.46</v>
      </c>
      <c r="G8" s="29">
        <v>0</v>
      </c>
      <c r="H8" s="16">
        <f>SUM(E8:G8)</f>
        <v>44609120.46</v>
      </c>
      <c r="I8" s="14"/>
    </row>
    <row r="9" spans="2:3" ht="18" customHeight="1">
      <c r="B9" s="5"/>
      <c r="C9" s="3" t="s">
        <v>22</v>
      </c>
    </row>
    <row r="10" spans="2:3" ht="18" customHeight="1">
      <c r="B10" s="5"/>
      <c r="C10" s="14"/>
    </row>
    <row r="11" ht="18" customHeight="1">
      <c r="B11" s="5"/>
    </row>
    <row r="12" spans="2:8" ht="18" customHeight="1">
      <c r="B12" s="5">
        <v>2</v>
      </c>
      <c r="C12" s="14" t="s">
        <v>23</v>
      </c>
      <c r="D12" s="15" t="s">
        <v>21</v>
      </c>
      <c r="E12" s="16">
        <v>3000000</v>
      </c>
      <c r="F12" s="16">
        <v>1696027.36</v>
      </c>
      <c r="G12" s="29">
        <v>0</v>
      </c>
      <c r="H12" s="16">
        <f>SUM(E12:G12)</f>
        <v>4696027.36</v>
      </c>
    </row>
    <row r="13" spans="2:8" ht="18" customHeight="1">
      <c r="B13" s="17"/>
      <c r="C13" s="14"/>
      <c r="D13" s="18"/>
      <c r="E13" s="16"/>
      <c r="F13" s="16"/>
      <c r="G13" s="29"/>
      <c r="H13" s="16"/>
    </row>
    <row r="14" spans="2:9" ht="18" customHeight="1">
      <c r="B14" s="17"/>
      <c r="C14" s="14"/>
      <c r="D14" s="18"/>
      <c r="E14" s="16"/>
      <c r="F14" s="16"/>
      <c r="G14" s="29"/>
      <c r="H14" s="16"/>
      <c r="I14" s="14"/>
    </row>
    <row r="15" spans="2:9" ht="18" customHeight="1">
      <c r="B15" s="19">
        <v>3</v>
      </c>
      <c r="C15" s="3" t="s">
        <v>24</v>
      </c>
      <c r="D15" s="12" t="s">
        <v>21</v>
      </c>
      <c r="E15" s="16">
        <v>5750000</v>
      </c>
      <c r="F15" s="16">
        <v>3613223.9</v>
      </c>
      <c r="G15" s="29">
        <v>0</v>
      </c>
      <c r="H15" s="16">
        <f>SUM(E15:G15)</f>
        <v>9363223.9</v>
      </c>
      <c r="I15" s="14"/>
    </row>
    <row r="16" spans="2:8" ht="18" customHeight="1">
      <c r="B16" s="19"/>
      <c r="C16" s="3" t="s">
        <v>4</v>
      </c>
      <c r="E16" s="16"/>
      <c r="F16" s="16"/>
      <c r="G16" s="29"/>
      <c r="H16" s="16"/>
    </row>
    <row r="17" spans="5:8" ht="18" customHeight="1">
      <c r="E17" s="16"/>
      <c r="F17" s="16"/>
      <c r="G17" s="29"/>
      <c r="H17" s="16"/>
    </row>
    <row r="18" spans="3:8" ht="18" customHeight="1">
      <c r="C18" s="14"/>
      <c r="E18" s="16"/>
      <c r="F18" s="16"/>
      <c r="G18" s="29"/>
      <c r="H18" s="16"/>
    </row>
    <row r="19" spans="2:9" ht="18" customHeight="1">
      <c r="B19" s="24"/>
      <c r="C19" s="21" t="s">
        <v>18</v>
      </c>
      <c r="D19" s="22"/>
      <c r="E19" s="23">
        <f>SUM(E8:E17)</f>
        <v>35750000</v>
      </c>
      <c r="F19" s="23">
        <f>SUM(F6:F18)</f>
        <v>22918371.72</v>
      </c>
      <c r="G19" s="30">
        <f>SUM(G6:G18)</f>
        <v>0</v>
      </c>
      <c r="H19" s="23">
        <f>SUM(H6:H18)</f>
        <v>58668371.72</v>
      </c>
      <c r="I19" s="13"/>
    </row>
    <row r="20" spans="5:8" ht="18" customHeight="1">
      <c r="E20" s="16"/>
      <c r="F20" s="16"/>
      <c r="G20" s="29"/>
      <c r="H20" s="16"/>
    </row>
    <row r="21" spans="5:8" ht="18" customHeight="1">
      <c r="E21" s="16"/>
      <c r="F21" s="16"/>
      <c r="G21" s="29"/>
      <c r="H21" s="34"/>
    </row>
    <row r="22" spans="5:8" ht="18" customHeight="1">
      <c r="E22" s="16"/>
      <c r="F22" s="16"/>
      <c r="G22" s="29"/>
      <c r="H22" s="39"/>
    </row>
    <row r="23" spans="5:8" ht="18" customHeight="1">
      <c r="E23" s="16"/>
      <c r="F23" s="16"/>
      <c r="G23" s="29"/>
      <c r="H23" s="16"/>
    </row>
    <row r="24" spans="5:8" ht="18" customHeight="1">
      <c r="E24" s="16"/>
      <c r="F24" s="16"/>
      <c r="G24" s="29"/>
      <c r="H24" s="16"/>
    </row>
    <row r="25" spans="5:8" ht="18" customHeight="1">
      <c r="E25" s="16"/>
      <c r="F25" s="16"/>
      <c r="G25" s="29"/>
      <c r="H25" s="16"/>
    </row>
    <row r="26" spans="5:8" ht="18" customHeight="1">
      <c r="E26" s="16"/>
      <c r="F26" s="16"/>
      <c r="G26" s="29"/>
      <c r="H26" s="16"/>
    </row>
    <row r="27" spans="5:8" ht="18" customHeight="1">
      <c r="E27" s="16"/>
      <c r="F27" s="16"/>
      <c r="G27" s="29"/>
      <c r="H27" s="16"/>
    </row>
    <row r="28" spans="5:8" ht="18" customHeight="1">
      <c r="E28" s="16"/>
      <c r="F28" s="16"/>
      <c r="G28" s="29"/>
      <c r="H28" s="16"/>
    </row>
    <row r="29" spans="5:8" ht="18" customHeight="1">
      <c r="E29" s="16"/>
      <c r="F29" s="16"/>
      <c r="G29" s="29"/>
      <c r="H29" s="16"/>
    </row>
    <row r="30" spans="5:8" ht="18" customHeight="1">
      <c r="E30" s="16"/>
      <c r="F30" s="16"/>
      <c r="G30" s="29"/>
      <c r="H30" s="16"/>
    </row>
  </sheetData>
  <printOptions horizontalCentered="1"/>
  <pageMargins left="0.5" right="0.5" top="0.95" bottom="0.3" header="0" footer="0.2"/>
  <pageSetup horizontalDpi="180" verticalDpi="18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7"/>
  <sheetViews>
    <sheetView zoomScale="60" zoomScaleNormal="60" workbookViewId="0" topLeftCell="A1">
      <selection activeCell="H14" sqref="H14"/>
    </sheetView>
  </sheetViews>
  <sheetFormatPr defaultColWidth="10.77734375" defaultRowHeight="18" customHeight="1"/>
  <cols>
    <col min="1" max="1" width="2.10546875" style="1" customWidth="1"/>
    <col min="2" max="2" width="5.88671875" style="1" customWidth="1"/>
    <col min="3" max="3" width="25.3359375" style="3" customWidth="1"/>
    <col min="4" max="4" width="16.10546875" style="5" customWidth="1"/>
    <col min="5" max="6" width="20.6640625" style="1" customWidth="1"/>
    <col min="7" max="7" width="20.6640625" style="26" customWidth="1"/>
    <col min="8" max="8" width="20.6640625" style="1" customWidth="1"/>
    <col min="9" max="16384" width="10.77734375" style="1" customWidth="1"/>
  </cols>
  <sheetData>
    <row r="1" spans="2:4" ht="18" customHeight="1">
      <c r="B1" s="2" t="s">
        <v>25</v>
      </c>
      <c r="D1" s="40"/>
    </row>
    <row r="2" spans="2:8" ht="18" customHeight="1">
      <c r="B2" s="2" t="str">
        <f>+bib!B2</f>
        <v>BANK BORROWING AS AT 31 MAY 2002</v>
      </c>
      <c r="D2" s="40"/>
      <c r="E2" s="6"/>
      <c r="F2" s="6"/>
      <c r="G2" s="27"/>
      <c r="H2" s="6"/>
    </row>
    <row r="3" spans="2:8" ht="18" customHeight="1">
      <c r="B3" s="7"/>
      <c r="D3" s="41"/>
      <c r="E3" s="6"/>
      <c r="F3" s="6"/>
      <c r="G3" s="27"/>
      <c r="H3" s="6"/>
    </row>
    <row r="5" spans="2:8" ht="18" customHeight="1">
      <c r="B5" s="9" t="s">
        <v>3</v>
      </c>
      <c r="C5" s="10" t="s">
        <v>4</v>
      </c>
      <c r="D5" s="9" t="s">
        <v>19</v>
      </c>
      <c r="E5" s="9" t="s">
        <v>5</v>
      </c>
      <c r="F5" s="9" t="s">
        <v>6</v>
      </c>
      <c r="G5" s="28" t="s">
        <v>7</v>
      </c>
      <c r="H5" s="9" t="s">
        <v>26</v>
      </c>
    </row>
    <row r="6" ht="18" customHeight="1">
      <c r="B6" s="5"/>
    </row>
    <row r="7" ht="18" customHeight="1">
      <c r="B7" s="5"/>
    </row>
    <row r="8" spans="2:8" ht="18" customHeight="1">
      <c r="B8" s="5">
        <v>1</v>
      </c>
      <c r="C8" s="3" t="s">
        <v>57</v>
      </c>
      <c r="D8" s="13" t="s">
        <v>58</v>
      </c>
      <c r="E8" s="16">
        <f>8800000+5000000</f>
        <v>13800000</v>
      </c>
      <c r="F8" s="16">
        <f>5127880.18+2934343.88</f>
        <v>8062224.06</v>
      </c>
      <c r="G8" s="29">
        <v>0</v>
      </c>
      <c r="H8" s="16">
        <f>SUM(E8:G8)</f>
        <v>21862224.06</v>
      </c>
    </row>
    <row r="9" spans="2:8" ht="18" customHeight="1">
      <c r="B9" s="13"/>
      <c r="D9" s="13"/>
      <c r="E9" s="16"/>
      <c r="F9" s="16"/>
      <c r="G9" s="29"/>
      <c r="H9" s="16"/>
    </row>
    <row r="10" spans="2:8" ht="18" customHeight="1">
      <c r="B10" s="5">
        <v>2</v>
      </c>
      <c r="C10" s="14" t="s">
        <v>27</v>
      </c>
      <c r="D10" s="13" t="s">
        <v>49</v>
      </c>
      <c r="E10" s="16">
        <v>3000000</v>
      </c>
      <c r="F10" s="16">
        <v>1671747.4</v>
      </c>
      <c r="G10" s="29">
        <v>0</v>
      </c>
      <c r="H10" s="16">
        <f>SUM(E10:G10)</f>
        <v>4671747.4</v>
      </c>
    </row>
    <row r="11" spans="2:8" ht="18" customHeight="1">
      <c r="B11" s="17"/>
      <c r="C11" s="14"/>
      <c r="D11" s="17"/>
      <c r="E11" s="16"/>
      <c r="F11" s="16"/>
      <c r="G11" s="29"/>
      <c r="H11" s="16"/>
    </row>
    <row r="12" spans="2:8" ht="18" customHeight="1">
      <c r="B12" s="17"/>
      <c r="C12" s="14"/>
      <c r="D12" s="17"/>
      <c r="E12" s="16"/>
      <c r="F12" s="16"/>
      <c r="G12" s="29"/>
      <c r="H12" s="16"/>
    </row>
    <row r="13" spans="3:8" ht="18" customHeight="1">
      <c r="C13" s="14"/>
      <c r="E13" s="16"/>
      <c r="F13" s="16"/>
      <c r="G13" s="29"/>
      <c r="H13" s="16"/>
    </row>
    <row r="14" spans="2:8" ht="18" customHeight="1">
      <c r="B14" s="24"/>
      <c r="C14" s="21" t="s">
        <v>18</v>
      </c>
      <c r="D14" s="42"/>
      <c r="E14" s="23">
        <f>SUM(E6:E13)</f>
        <v>16800000</v>
      </c>
      <c r="F14" s="23">
        <f>SUM(F6:F13)</f>
        <v>9733971.459999999</v>
      </c>
      <c r="G14" s="30">
        <f>SUM(G6:G13)</f>
        <v>0</v>
      </c>
      <c r="H14" s="23">
        <f>SUM(H6:H13)</f>
        <v>26533971.46</v>
      </c>
    </row>
    <row r="15" spans="5:8" ht="18" customHeight="1">
      <c r="E15" s="16"/>
      <c r="F15" s="16"/>
      <c r="G15" s="29"/>
      <c r="H15" s="16"/>
    </row>
    <row r="16" spans="5:8" ht="18" customHeight="1">
      <c r="E16" s="25"/>
      <c r="F16" s="25"/>
      <c r="G16" s="31"/>
      <c r="H16" s="35"/>
    </row>
    <row r="17" spans="5:8" ht="18" customHeight="1">
      <c r="E17" s="16"/>
      <c r="F17" s="16"/>
      <c r="G17" s="29"/>
      <c r="H17" s="39"/>
    </row>
    <row r="18" spans="5:8" ht="18" customHeight="1">
      <c r="E18" s="16"/>
      <c r="F18" s="16"/>
      <c r="G18" s="29"/>
      <c r="H18" s="35"/>
    </row>
    <row r="19" spans="5:8" ht="18" customHeight="1">
      <c r="E19" s="16"/>
      <c r="F19" s="16"/>
      <c r="G19" s="29"/>
      <c r="H19" s="29"/>
    </row>
    <row r="20" spans="5:8" ht="18" customHeight="1">
      <c r="E20" s="16"/>
      <c r="F20" s="16"/>
      <c r="G20" s="29"/>
      <c r="H20" s="16"/>
    </row>
    <row r="21" spans="5:8" ht="18" customHeight="1">
      <c r="E21" s="16"/>
      <c r="F21" s="16"/>
      <c r="G21" s="29"/>
      <c r="H21" s="16"/>
    </row>
    <row r="22" spans="5:8" ht="18" customHeight="1">
      <c r="E22" s="16"/>
      <c r="F22" s="16"/>
      <c r="G22" s="29"/>
      <c r="H22" s="16"/>
    </row>
    <row r="23" spans="5:8" ht="18" customHeight="1">
      <c r="E23" s="16"/>
      <c r="F23" s="16"/>
      <c r="G23" s="29"/>
      <c r="H23" s="16"/>
    </row>
    <row r="24" spans="5:8" ht="18" customHeight="1">
      <c r="E24" s="16"/>
      <c r="F24" s="16"/>
      <c r="G24" s="29"/>
      <c r="H24" s="16"/>
    </row>
    <row r="25" spans="5:8" ht="18" customHeight="1">
      <c r="E25" s="16"/>
      <c r="F25" s="16"/>
      <c r="G25" s="29"/>
      <c r="H25" s="16"/>
    </row>
    <row r="26" spans="5:8" ht="18" customHeight="1">
      <c r="E26" s="16"/>
      <c r="F26" s="16"/>
      <c r="G26" s="29"/>
      <c r="H26" s="16"/>
    </row>
    <row r="27" spans="5:8" ht="18" customHeight="1">
      <c r="E27" s="16"/>
      <c r="F27" s="16"/>
      <c r="G27" s="29"/>
      <c r="H27" s="16"/>
    </row>
  </sheetData>
  <printOptions horizontalCentered="1"/>
  <pageMargins left="0.5" right="0.5" top="0.95" bottom="1" header="0" footer="0.5"/>
  <pageSetup horizontalDpi="180" verticalDpi="18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60"/>
  <sheetViews>
    <sheetView zoomScale="60" zoomScaleNormal="60" workbookViewId="0" topLeftCell="A34">
      <selection activeCell="D41" sqref="D41"/>
    </sheetView>
  </sheetViews>
  <sheetFormatPr defaultColWidth="10.77734375" defaultRowHeight="18" customHeight="1"/>
  <cols>
    <col min="1" max="1" width="2.10546875" style="1" customWidth="1"/>
    <col min="2" max="2" width="5.88671875" style="1" customWidth="1"/>
    <col min="3" max="3" width="22.88671875" style="44" customWidth="1"/>
    <col min="4" max="4" width="16.77734375" style="62" customWidth="1"/>
    <col min="5" max="5" width="20.6640625" style="52" customWidth="1"/>
    <col min="6" max="7" width="20.99609375" style="52" customWidth="1"/>
    <col min="8" max="8" width="20.6640625" style="52" customWidth="1"/>
    <col min="9" max="16384" width="10.77734375" style="1" customWidth="1"/>
  </cols>
  <sheetData>
    <row r="1" spans="2:4" ht="18" customHeight="1">
      <c r="B1" s="2" t="s">
        <v>28</v>
      </c>
      <c r="D1" s="60"/>
    </row>
    <row r="2" spans="2:8" ht="18" customHeight="1">
      <c r="B2" s="2" t="str">
        <f>+bib!B2</f>
        <v>BANK BORROWING AS AT 31 MAY 2002</v>
      </c>
      <c r="D2" s="60"/>
      <c r="E2" s="53"/>
      <c r="F2" s="53"/>
      <c r="G2" s="53"/>
      <c r="H2" s="53"/>
    </row>
    <row r="3" spans="2:8" ht="18" customHeight="1">
      <c r="B3" s="2"/>
      <c r="D3" s="60"/>
      <c r="E3" s="53"/>
      <c r="F3" s="53"/>
      <c r="G3" s="53"/>
      <c r="H3" s="53"/>
    </row>
    <row r="5" spans="2:8" ht="18" customHeight="1">
      <c r="B5" s="9" t="s">
        <v>3</v>
      </c>
      <c r="C5" s="45" t="s">
        <v>29</v>
      </c>
      <c r="D5" s="61" t="s">
        <v>19</v>
      </c>
      <c r="E5" s="54" t="s">
        <v>5</v>
      </c>
      <c r="F5" s="54" t="s">
        <v>6</v>
      </c>
      <c r="G5" s="54" t="s">
        <v>7</v>
      </c>
      <c r="H5" s="54" t="s">
        <v>8</v>
      </c>
    </row>
    <row r="6" ht="18" customHeight="1">
      <c r="B6" s="5"/>
    </row>
    <row r="7" spans="2:3" ht="18" customHeight="1">
      <c r="B7" s="5"/>
      <c r="C7" s="46" t="s">
        <v>30</v>
      </c>
    </row>
    <row r="8" ht="18" customHeight="1">
      <c r="B8" s="5"/>
    </row>
    <row r="9" spans="2:8" ht="14.25">
      <c r="B9" s="19">
        <v>1</v>
      </c>
      <c r="C9" s="44" t="s">
        <v>31</v>
      </c>
      <c r="D9" s="62" t="s">
        <v>32</v>
      </c>
      <c r="E9" s="55">
        <v>0</v>
      </c>
      <c r="F9" s="55">
        <v>0</v>
      </c>
      <c r="G9" s="55">
        <v>1576467.31</v>
      </c>
      <c r="H9" s="55">
        <f>SUM(E9:G9)</f>
        <v>1576467.31</v>
      </c>
    </row>
    <row r="10" spans="2:8" ht="28.5">
      <c r="B10" s="19"/>
      <c r="C10" s="47" t="s">
        <v>59</v>
      </c>
      <c r="D10" s="62" t="s">
        <v>21</v>
      </c>
      <c r="E10" s="55">
        <v>2000000</v>
      </c>
      <c r="F10" s="55">
        <f>1079601.84+122522.28</f>
        <v>1202124.12</v>
      </c>
      <c r="G10" s="55">
        <v>0</v>
      </c>
      <c r="H10" s="55">
        <f aca="true" t="shared" si="0" ref="H10:H38">SUM(E10:G10)</f>
        <v>3202124.12</v>
      </c>
    </row>
    <row r="11" spans="2:8" ht="18" customHeight="1">
      <c r="B11" s="19"/>
      <c r="E11" s="55"/>
      <c r="F11" s="55"/>
      <c r="G11" s="55"/>
      <c r="H11" s="55"/>
    </row>
    <row r="12" spans="2:8" ht="28.5">
      <c r="B12" s="19">
        <v>2</v>
      </c>
      <c r="C12" s="44" t="s">
        <v>33</v>
      </c>
      <c r="D12" s="62" t="s">
        <v>32</v>
      </c>
      <c r="E12" s="52">
        <v>0</v>
      </c>
      <c r="F12" s="55">
        <v>0</v>
      </c>
      <c r="G12" s="55">
        <v>755282.06</v>
      </c>
      <c r="H12" s="55">
        <f t="shared" si="0"/>
        <v>755282.06</v>
      </c>
    </row>
    <row r="13" spans="2:8" ht="28.5">
      <c r="B13" s="19"/>
      <c r="C13" s="47" t="s">
        <v>60</v>
      </c>
      <c r="D13" s="62" t="s">
        <v>21</v>
      </c>
      <c r="E13" s="55">
        <v>2000000</v>
      </c>
      <c r="F13" s="55">
        <f>1174360.68+126292.28</f>
        <v>1300652.96</v>
      </c>
      <c r="G13" s="55"/>
      <c r="H13" s="55">
        <f t="shared" si="0"/>
        <v>3300652.96</v>
      </c>
    </row>
    <row r="14" spans="2:8" ht="18" customHeight="1">
      <c r="B14" s="19"/>
      <c r="D14" s="62" t="s">
        <v>34</v>
      </c>
      <c r="E14" s="55">
        <v>351000</v>
      </c>
      <c r="F14" s="55">
        <f>129077.37+19099.92</f>
        <v>148177.28999999998</v>
      </c>
      <c r="G14" s="55"/>
      <c r="H14" s="55">
        <f t="shared" si="0"/>
        <v>499177.29</v>
      </c>
    </row>
    <row r="15" spans="2:8" ht="18" customHeight="1">
      <c r="B15" s="19"/>
      <c r="E15" s="55"/>
      <c r="F15" s="55"/>
      <c r="G15" s="55"/>
      <c r="H15" s="55"/>
    </row>
    <row r="16" spans="2:8" ht="14.25">
      <c r="B16" s="19">
        <v>3</v>
      </c>
      <c r="C16" s="44" t="s">
        <v>61</v>
      </c>
      <c r="D16" s="62" t="s">
        <v>32</v>
      </c>
      <c r="E16" s="55">
        <v>0</v>
      </c>
      <c r="F16" s="55">
        <v>0</v>
      </c>
      <c r="G16" s="55">
        <v>1488775.74</v>
      </c>
      <c r="H16" s="55">
        <f t="shared" si="0"/>
        <v>1488775.74</v>
      </c>
    </row>
    <row r="17" spans="2:8" ht="18" customHeight="1">
      <c r="B17" s="19"/>
      <c r="C17" s="48"/>
      <c r="D17" s="62" t="s">
        <v>21</v>
      </c>
      <c r="E17" s="55">
        <v>3000000</v>
      </c>
      <c r="F17" s="55">
        <f>1417513.54+143462.62</f>
        <v>1560976.1600000001</v>
      </c>
      <c r="G17" s="55"/>
      <c r="H17" s="55">
        <f t="shared" si="0"/>
        <v>4560976.16</v>
      </c>
    </row>
    <row r="18" spans="2:8" ht="18" customHeight="1">
      <c r="B18" s="19"/>
      <c r="C18" s="48"/>
      <c r="E18" s="55"/>
      <c r="F18" s="55"/>
      <c r="G18" s="55"/>
      <c r="H18" s="55"/>
    </row>
    <row r="19" spans="2:8" ht="18" customHeight="1">
      <c r="B19" s="19">
        <v>4</v>
      </c>
      <c r="C19" s="44" t="s">
        <v>35</v>
      </c>
      <c r="D19" s="62" t="s">
        <v>32</v>
      </c>
      <c r="E19" s="55">
        <v>0</v>
      </c>
      <c r="F19" s="55">
        <v>0</v>
      </c>
      <c r="G19" s="55">
        <v>384795.15</v>
      </c>
      <c r="H19" s="55">
        <f t="shared" si="0"/>
        <v>384795.15</v>
      </c>
    </row>
    <row r="20" spans="2:8" ht="18" customHeight="1">
      <c r="B20" s="19"/>
      <c r="D20" s="62" t="s">
        <v>21</v>
      </c>
      <c r="E20" s="55">
        <v>840000</v>
      </c>
      <c r="F20" s="55">
        <f>413766.38+49881.22</f>
        <v>463647.6</v>
      </c>
      <c r="G20" s="55"/>
      <c r="H20" s="55">
        <f t="shared" si="0"/>
        <v>1303647.6</v>
      </c>
    </row>
    <row r="21" spans="2:8" ht="18" customHeight="1">
      <c r="B21" s="19"/>
      <c r="E21" s="55"/>
      <c r="F21" s="55"/>
      <c r="G21" s="55"/>
      <c r="H21" s="55"/>
    </row>
    <row r="22" spans="2:8" ht="18" customHeight="1">
      <c r="B22" s="19">
        <v>5</v>
      </c>
      <c r="C22" s="44" t="s">
        <v>36</v>
      </c>
      <c r="D22" s="62" t="s">
        <v>32</v>
      </c>
      <c r="E22" s="55">
        <v>0</v>
      </c>
      <c r="F22" s="55">
        <v>0</v>
      </c>
      <c r="G22" s="55">
        <v>832533.49</v>
      </c>
      <c r="H22" s="55">
        <f t="shared" si="0"/>
        <v>832533.49</v>
      </c>
    </row>
    <row r="23" spans="2:8" ht="28.5">
      <c r="B23" s="19"/>
      <c r="C23" s="47" t="s">
        <v>62</v>
      </c>
      <c r="D23" s="62" t="s">
        <v>21</v>
      </c>
      <c r="E23" s="55">
        <v>1000000</v>
      </c>
      <c r="F23" s="55">
        <f>523505.38+60612.83</f>
        <v>584118.21</v>
      </c>
      <c r="G23" s="55"/>
      <c r="H23" s="55">
        <f t="shared" si="0"/>
        <v>1584118.21</v>
      </c>
    </row>
    <row r="24" spans="2:8" ht="18" customHeight="1">
      <c r="B24" s="19"/>
      <c r="E24" s="55"/>
      <c r="F24" s="55"/>
      <c r="G24" s="55"/>
      <c r="H24" s="55"/>
    </row>
    <row r="25" spans="2:8" ht="28.5">
      <c r="B25" s="19">
        <v>6</v>
      </c>
      <c r="C25" s="44" t="s">
        <v>37</v>
      </c>
      <c r="D25" s="62" t="s">
        <v>21</v>
      </c>
      <c r="E25" s="55">
        <v>1500000</v>
      </c>
      <c r="F25" s="55">
        <f>789832+91101.2</f>
        <v>880933.2</v>
      </c>
      <c r="G25" s="55">
        <v>0</v>
      </c>
      <c r="H25" s="55">
        <f t="shared" si="0"/>
        <v>2380933.2</v>
      </c>
    </row>
    <row r="26" spans="2:8" ht="18" customHeight="1">
      <c r="B26" s="19"/>
      <c r="E26" s="55"/>
      <c r="F26" s="55"/>
      <c r="G26" s="55"/>
      <c r="H26" s="55"/>
    </row>
    <row r="27" spans="2:8" ht="28.5">
      <c r="B27" s="19">
        <v>7</v>
      </c>
      <c r="C27" s="44" t="s">
        <v>38</v>
      </c>
      <c r="D27" s="62" t="s">
        <v>32</v>
      </c>
      <c r="E27" s="55">
        <v>0</v>
      </c>
      <c r="F27" s="55">
        <v>0</v>
      </c>
      <c r="G27" s="55">
        <v>854561.77</v>
      </c>
      <c r="H27" s="55">
        <f t="shared" si="0"/>
        <v>854561.77</v>
      </c>
    </row>
    <row r="28" spans="2:8" ht="18" customHeight="1">
      <c r="B28" s="19"/>
      <c r="E28" s="55"/>
      <c r="F28" s="55"/>
      <c r="G28" s="55"/>
      <c r="H28" s="55"/>
    </row>
    <row r="29" spans="2:8" ht="14.25">
      <c r="B29" s="19">
        <v>8</v>
      </c>
      <c r="C29" s="44" t="s">
        <v>39</v>
      </c>
      <c r="D29" s="62" t="s">
        <v>32</v>
      </c>
      <c r="E29" s="55">
        <v>0</v>
      </c>
      <c r="F29" s="55">
        <v>0</v>
      </c>
      <c r="G29" s="55">
        <v>10134404.23</v>
      </c>
      <c r="H29" s="55">
        <f t="shared" si="0"/>
        <v>10134404.23</v>
      </c>
    </row>
    <row r="30" spans="5:8" ht="18" customHeight="1">
      <c r="E30" s="55"/>
      <c r="F30" s="55"/>
      <c r="G30" s="55"/>
      <c r="H30" s="55"/>
    </row>
    <row r="31" spans="5:8" ht="18" customHeight="1">
      <c r="E31" s="55"/>
      <c r="F31" s="55"/>
      <c r="G31" s="55"/>
      <c r="H31" s="55"/>
    </row>
    <row r="32" spans="3:8" ht="18" customHeight="1">
      <c r="C32" s="46" t="s">
        <v>40</v>
      </c>
      <c r="E32" s="55"/>
      <c r="F32" s="55"/>
      <c r="G32" s="55"/>
      <c r="H32" s="55"/>
    </row>
    <row r="33" spans="5:8" ht="18" customHeight="1">
      <c r="E33" s="55"/>
      <c r="F33" s="55"/>
      <c r="G33" s="55"/>
      <c r="H33" s="55"/>
    </row>
    <row r="34" spans="2:8" ht="18" customHeight="1">
      <c r="B34" s="5">
        <v>9</v>
      </c>
      <c r="C34" s="44" t="s">
        <v>41</v>
      </c>
      <c r="D34" s="62" t="s">
        <v>42</v>
      </c>
      <c r="E34" s="55">
        <v>530206.91</v>
      </c>
      <c r="F34" s="55">
        <f>52043.77+23164.9</f>
        <v>75208.67</v>
      </c>
      <c r="G34" s="55">
        <v>0</v>
      </c>
      <c r="H34" s="55">
        <f t="shared" si="0"/>
        <v>605415.5800000001</v>
      </c>
    </row>
    <row r="35" spans="2:8" ht="18" customHeight="1">
      <c r="B35" s="5"/>
      <c r="E35" s="55"/>
      <c r="F35" s="55"/>
      <c r="G35" s="55"/>
      <c r="H35" s="55"/>
    </row>
    <row r="36" spans="2:8" ht="18" customHeight="1">
      <c r="B36" s="5">
        <v>10</v>
      </c>
      <c r="C36" s="44" t="s">
        <v>43</v>
      </c>
      <c r="D36" s="62" t="s">
        <v>44</v>
      </c>
      <c r="E36" s="55">
        <v>253184.02</v>
      </c>
      <c r="F36" s="55">
        <f>158457.62+16377.2</f>
        <v>174834.82</v>
      </c>
      <c r="G36" s="55">
        <v>0</v>
      </c>
      <c r="H36" s="55">
        <f t="shared" si="0"/>
        <v>428018.83999999997</v>
      </c>
    </row>
    <row r="37" spans="2:8" ht="18" customHeight="1">
      <c r="B37" s="5"/>
      <c r="E37" s="55"/>
      <c r="F37" s="55"/>
      <c r="G37" s="55"/>
      <c r="H37" s="55"/>
    </row>
    <row r="38" spans="2:8" ht="18" customHeight="1">
      <c r="B38" s="5">
        <v>11</v>
      </c>
      <c r="C38" s="44" t="s">
        <v>45</v>
      </c>
      <c r="D38" s="62" t="s">
        <v>42</v>
      </c>
      <c r="E38" s="55">
        <v>4580.17</v>
      </c>
      <c r="F38" s="55">
        <f>449.59+200.11</f>
        <v>649.7</v>
      </c>
      <c r="G38" s="55">
        <v>0</v>
      </c>
      <c r="H38" s="55">
        <f t="shared" si="0"/>
        <v>5229.87</v>
      </c>
    </row>
    <row r="39" spans="2:8" ht="18" customHeight="1">
      <c r="B39" s="5"/>
      <c r="E39" s="55"/>
      <c r="F39" s="55"/>
      <c r="G39" s="55"/>
      <c r="H39" s="55"/>
    </row>
    <row r="40" spans="3:8" ht="18" customHeight="1">
      <c r="C40" s="49"/>
      <c r="E40" s="55"/>
      <c r="F40" s="55"/>
      <c r="G40" s="55"/>
      <c r="H40" s="55"/>
    </row>
    <row r="41" spans="2:8" ht="18" customHeight="1">
      <c r="B41" s="24"/>
      <c r="C41" s="50" t="s">
        <v>18</v>
      </c>
      <c r="D41" s="63"/>
      <c r="E41" s="56">
        <f>SUM(E6:E40)</f>
        <v>11478971.1</v>
      </c>
      <c r="F41" s="56">
        <f>SUM(F6:F40)</f>
        <v>6391322.73</v>
      </c>
      <c r="G41" s="56">
        <f>SUM(G6:G40)</f>
        <v>16026819.750000002</v>
      </c>
      <c r="H41" s="56">
        <f>SUM(H6:H40)</f>
        <v>33897113.58</v>
      </c>
    </row>
    <row r="42" spans="5:8" ht="18" customHeight="1">
      <c r="E42" s="55"/>
      <c r="F42" s="55"/>
      <c r="G42" s="55"/>
      <c r="H42" s="55"/>
    </row>
    <row r="43" spans="3:8" ht="18" customHeight="1">
      <c r="C43" s="51"/>
      <c r="E43" s="57"/>
      <c r="F43" s="57"/>
      <c r="G43" s="57"/>
      <c r="H43" s="58"/>
    </row>
    <row r="44" spans="3:8" ht="18" customHeight="1">
      <c r="C44" s="51"/>
      <c r="E44" s="55"/>
      <c r="F44" s="55"/>
      <c r="G44" s="55"/>
      <c r="H44" s="59"/>
    </row>
    <row r="45" spans="3:8" ht="18" customHeight="1">
      <c r="C45" s="51"/>
      <c r="E45" s="55"/>
      <c r="F45" s="55"/>
      <c r="G45" s="55"/>
      <c r="H45" s="55"/>
    </row>
    <row r="46" spans="3:8" ht="18" customHeight="1">
      <c r="C46" s="51"/>
      <c r="E46" s="55"/>
      <c r="F46" s="55"/>
      <c r="G46" s="55"/>
      <c r="H46" s="55"/>
    </row>
    <row r="47" spans="3:8" ht="18" customHeight="1">
      <c r="C47" s="51"/>
      <c r="E47" s="55"/>
      <c r="F47" s="55"/>
      <c r="G47" s="55"/>
      <c r="H47" s="55"/>
    </row>
    <row r="48" spans="3:8" ht="18" customHeight="1">
      <c r="C48" s="51"/>
      <c r="E48" s="55"/>
      <c r="F48" s="55"/>
      <c r="G48" s="55"/>
      <c r="H48" s="55"/>
    </row>
    <row r="49" spans="3:8" ht="18" customHeight="1">
      <c r="C49" s="51"/>
      <c r="E49" s="55"/>
      <c r="F49" s="55"/>
      <c r="G49" s="55"/>
      <c r="H49" s="55"/>
    </row>
    <row r="50" spans="3:8" ht="18" customHeight="1">
      <c r="C50" s="51"/>
      <c r="E50" s="55"/>
      <c r="F50" s="55"/>
      <c r="G50" s="55"/>
      <c r="H50" s="55"/>
    </row>
    <row r="51" spans="3:8" ht="18" customHeight="1">
      <c r="C51" s="51"/>
      <c r="E51" s="55"/>
      <c r="F51" s="55"/>
      <c r="G51" s="55"/>
      <c r="H51" s="55"/>
    </row>
    <row r="52" spans="3:8" ht="18" customHeight="1">
      <c r="C52" s="51"/>
      <c r="E52" s="55"/>
      <c r="F52" s="55"/>
      <c r="G52" s="55"/>
      <c r="H52" s="55"/>
    </row>
    <row r="53" spans="3:8" ht="18" customHeight="1">
      <c r="C53" s="51"/>
      <c r="E53" s="55"/>
      <c r="F53" s="55"/>
      <c r="G53" s="55"/>
      <c r="H53" s="55"/>
    </row>
    <row r="54" spans="3:8" ht="18" customHeight="1">
      <c r="C54" s="51"/>
      <c r="E54" s="55"/>
      <c r="F54" s="55"/>
      <c r="G54" s="55"/>
      <c r="H54" s="55"/>
    </row>
    <row r="55" ht="18" customHeight="1">
      <c r="C55" s="51"/>
    </row>
    <row r="56" ht="18" customHeight="1">
      <c r="C56" s="51"/>
    </row>
    <row r="57" ht="18" customHeight="1">
      <c r="C57" s="51"/>
    </row>
    <row r="58" ht="18" customHeight="1">
      <c r="C58" s="51"/>
    </row>
    <row r="59" ht="18" customHeight="1">
      <c r="C59" s="51"/>
    </row>
    <row r="60" ht="18" customHeight="1">
      <c r="C60" s="51"/>
    </row>
  </sheetData>
  <printOptions horizontalCentered="1"/>
  <pageMargins left="0" right="0" top="0.5" bottom="0.25" header="0" footer="0.5"/>
  <pageSetup horizontalDpi="180" verticalDpi="18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2"/>
  <sheetViews>
    <sheetView tabSelected="1" zoomScale="60" zoomScaleNormal="60" workbookViewId="0" topLeftCell="A1">
      <selection activeCell="D13" sqref="D13"/>
    </sheetView>
  </sheetViews>
  <sheetFormatPr defaultColWidth="10.77734375" defaultRowHeight="18" customHeight="1"/>
  <cols>
    <col min="1" max="1" width="2.10546875" style="1" customWidth="1"/>
    <col min="2" max="2" width="5.88671875" style="1" customWidth="1"/>
    <col min="3" max="3" width="29.77734375" style="44" customWidth="1"/>
    <col min="4" max="4" width="16.77734375" style="5" customWidth="1"/>
    <col min="5" max="8" width="20.6640625" style="26" customWidth="1"/>
    <col min="9" max="9" width="4.77734375" style="1" customWidth="1"/>
    <col min="10" max="16384" width="10.77734375" style="1" customWidth="1"/>
  </cols>
  <sheetData>
    <row r="1" spans="2:4" ht="18" customHeight="1">
      <c r="B1" s="2" t="s">
        <v>46</v>
      </c>
      <c r="D1" s="40"/>
    </row>
    <row r="2" spans="2:8" ht="18" customHeight="1">
      <c r="B2" s="2" t="str">
        <f>+bib!B2</f>
        <v>BANK BORROWING AS AT 31 MAY 2002</v>
      </c>
      <c r="D2" s="40"/>
      <c r="E2" s="27"/>
      <c r="F2" s="27"/>
      <c r="G2" s="27"/>
      <c r="H2" s="27"/>
    </row>
    <row r="3" spans="2:8" ht="18" customHeight="1">
      <c r="B3" s="2"/>
      <c r="D3" s="40"/>
      <c r="E3" s="27"/>
      <c r="F3" s="27"/>
      <c r="G3" s="27"/>
      <c r="H3" s="27"/>
    </row>
    <row r="5" spans="2:8" ht="18" customHeight="1">
      <c r="B5" s="9" t="s">
        <v>3</v>
      </c>
      <c r="C5" s="45" t="s">
        <v>4</v>
      </c>
      <c r="D5" s="9" t="s">
        <v>19</v>
      </c>
      <c r="E5" s="28" t="s">
        <v>5</v>
      </c>
      <c r="F5" s="28" t="s">
        <v>6</v>
      </c>
      <c r="G5" s="28" t="s">
        <v>7</v>
      </c>
      <c r="H5" s="28" t="s">
        <v>8</v>
      </c>
    </row>
    <row r="6" ht="18" customHeight="1">
      <c r="B6" s="5"/>
    </row>
    <row r="7" spans="2:8" ht="18" customHeight="1">
      <c r="B7" s="19">
        <v>1</v>
      </c>
      <c r="C7" s="44" t="s">
        <v>47</v>
      </c>
      <c r="D7" s="5" t="s">
        <v>32</v>
      </c>
      <c r="E7" s="29">
        <v>0</v>
      </c>
      <c r="F7" s="29"/>
      <c r="G7" s="29">
        <v>1585002.37</v>
      </c>
      <c r="H7" s="29">
        <f>SUM(E7:G7)</f>
        <v>1585002.37</v>
      </c>
    </row>
    <row r="8" spans="2:8" ht="18" customHeight="1">
      <c r="B8" s="19"/>
      <c r="D8" s="5" t="s">
        <v>21</v>
      </c>
      <c r="E8" s="29">
        <v>1000000</v>
      </c>
      <c r="F8" s="29">
        <f>519117.82+60438.27</f>
        <v>579556.09</v>
      </c>
      <c r="G8" s="29">
        <v>0</v>
      </c>
      <c r="H8" s="29">
        <f aca="true" t="shared" si="0" ref="H8:H16">SUM(E8:G8)</f>
        <v>1579556.0899999999</v>
      </c>
    </row>
    <row r="9" spans="2:8" ht="18" customHeight="1">
      <c r="B9" s="19"/>
      <c r="D9" s="5" t="s">
        <v>34</v>
      </c>
      <c r="E9" s="29">
        <v>1043000</v>
      </c>
      <c r="F9" s="29">
        <f>541439.91+63037.11</f>
        <v>604477.02</v>
      </c>
      <c r="G9" s="29">
        <v>0</v>
      </c>
      <c r="H9" s="29">
        <f t="shared" si="0"/>
        <v>1647477.02</v>
      </c>
    </row>
    <row r="10" spans="2:8" ht="18" customHeight="1">
      <c r="B10" s="19"/>
      <c r="E10" s="29"/>
      <c r="F10" s="29"/>
      <c r="G10" s="29"/>
      <c r="H10" s="29"/>
    </row>
    <row r="11" spans="2:8" ht="18" customHeight="1">
      <c r="B11" s="19"/>
      <c r="E11" s="29"/>
      <c r="F11" s="29"/>
      <c r="G11" s="29"/>
      <c r="H11" s="29"/>
    </row>
    <row r="12" spans="2:8" ht="18" customHeight="1">
      <c r="B12" s="19">
        <v>2</v>
      </c>
      <c r="C12" s="44" t="s">
        <v>39</v>
      </c>
      <c r="D12" s="5" t="s">
        <v>63</v>
      </c>
      <c r="E12" s="26">
        <v>0</v>
      </c>
      <c r="F12" s="29">
        <v>0</v>
      </c>
      <c r="G12" s="29">
        <v>14767413.03</v>
      </c>
      <c r="H12" s="29">
        <f t="shared" si="0"/>
        <v>14767413.03</v>
      </c>
    </row>
    <row r="13" spans="2:8" ht="18" customHeight="1">
      <c r="B13" s="19"/>
      <c r="E13" s="29"/>
      <c r="F13" s="29"/>
      <c r="G13" s="29"/>
      <c r="H13" s="29"/>
    </row>
    <row r="14" spans="2:8" ht="18" customHeight="1">
      <c r="B14" s="19"/>
      <c r="E14" s="29"/>
      <c r="F14" s="29"/>
      <c r="G14" s="29"/>
      <c r="H14" s="29"/>
    </row>
    <row r="15" spans="2:8" ht="18" customHeight="1">
      <c r="B15" s="19">
        <v>3</v>
      </c>
      <c r="C15" s="44" t="s">
        <v>36</v>
      </c>
      <c r="D15" s="5" t="s">
        <v>32</v>
      </c>
      <c r="E15" s="29">
        <v>0</v>
      </c>
      <c r="F15" s="29">
        <v>0</v>
      </c>
      <c r="G15" s="29">
        <v>127256.78</v>
      </c>
      <c r="H15" s="29">
        <f t="shared" si="0"/>
        <v>127256.78</v>
      </c>
    </row>
    <row r="16" spans="2:8" ht="18" customHeight="1">
      <c r="B16" s="19"/>
      <c r="C16" s="48"/>
      <c r="D16" s="5" t="s">
        <v>34</v>
      </c>
      <c r="E16" s="29">
        <v>708000</v>
      </c>
      <c r="F16" s="29">
        <f>367535.4+42790.29</f>
        <v>410325.69</v>
      </c>
      <c r="G16" s="29">
        <v>0</v>
      </c>
      <c r="H16" s="29">
        <f t="shared" si="0"/>
        <v>1118325.69</v>
      </c>
    </row>
    <row r="17" spans="2:8" ht="18" customHeight="1">
      <c r="B17" s="19"/>
      <c r="C17" s="48"/>
      <c r="E17" s="29"/>
      <c r="F17" s="29"/>
      <c r="G17" s="29"/>
      <c r="H17" s="29"/>
    </row>
    <row r="18" spans="3:8" ht="18" customHeight="1">
      <c r="C18" s="49"/>
      <c r="E18" s="29"/>
      <c r="F18" s="29"/>
      <c r="G18" s="29"/>
      <c r="H18" s="29"/>
    </row>
    <row r="19" spans="2:8" ht="18" customHeight="1">
      <c r="B19" s="24"/>
      <c r="C19" s="50" t="s">
        <v>18</v>
      </c>
      <c r="D19" s="42"/>
      <c r="E19" s="30">
        <f>SUM(E6:E18)</f>
        <v>2751000</v>
      </c>
      <c r="F19" s="30">
        <f>SUM(F6:F18)</f>
        <v>1594358.7999999998</v>
      </c>
      <c r="G19" s="30">
        <f>SUM(G6:G18)</f>
        <v>16479672.179999998</v>
      </c>
      <c r="H19" s="30">
        <f>SUM(H6:H18)</f>
        <v>20825030.98</v>
      </c>
    </row>
    <row r="20" spans="5:8" ht="18" customHeight="1">
      <c r="E20" s="29"/>
      <c r="F20" s="29"/>
      <c r="G20" s="29"/>
      <c r="H20" s="29"/>
    </row>
    <row r="21" ht="18" customHeight="1">
      <c r="H21" s="37"/>
    </row>
    <row r="22" ht="18" customHeight="1">
      <c r="H22" s="38"/>
    </row>
  </sheetData>
  <printOptions horizontalCentered="1"/>
  <pageMargins left="0.5" right="0.5" top="0.95" bottom="1" header="0" footer="0.5"/>
  <pageSetup horizontalDpi="180" verticalDpi="18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50"/>
  <sheetViews>
    <sheetView zoomScale="60" zoomScaleNormal="60" workbookViewId="0" topLeftCell="A13">
      <selection activeCell="H35" sqref="H35:H38"/>
    </sheetView>
  </sheetViews>
  <sheetFormatPr defaultColWidth="10.77734375" defaultRowHeight="18" customHeight="1"/>
  <cols>
    <col min="1" max="1" width="2.10546875" style="1" customWidth="1"/>
    <col min="2" max="2" width="5.88671875" style="1" customWidth="1"/>
    <col min="3" max="3" width="22.88671875" style="44" customWidth="1"/>
    <col min="4" max="4" width="16.77734375" style="62" customWidth="1"/>
    <col min="5" max="7" width="20.6640625" style="52" customWidth="1"/>
    <col min="8" max="8" width="20.6640625" style="48" customWidth="1"/>
    <col min="9" max="16384" width="10.77734375" style="1" customWidth="1"/>
  </cols>
  <sheetData>
    <row r="1" spans="2:4" ht="18" customHeight="1">
      <c r="B1" s="2" t="s">
        <v>48</v>
      </c>
      <c r="D1" s="60"/>
    </row>
    <row r="2" spans="2:8" ht="18" customHeight="1">
      <c r="B2" s="2" t="str">
        <f>+bib!B2</f>
        <v>BANK BORROWING AS AT 31 MAY 2002</v>
      </c>
      <c r="D2" s="60"/>
      <c r="E2" s="53"/>
      <c r="F2" s="53"/>
      <c r="G2" s="53"/>
      <c r="H2" s="64"/>
    </row>
    <row r="3" spans="2:8" ht="18" customHeight="1">
      <c r="B3" s="2"/>
      <c r="D3" s="60"/>
      <c r="E3" s="53"/>
      <c r="F3" s="53"/>
      <c r="G3" s="53"/>
      <c r="H3" s="64"/>
    </row>
    <row r="5" spans="2:8" ht="18" customHeight="1">
      <c r="B5" s="9" t="s">
        <v>3</v>
      </c>
      <c r="C5" s="45" t="s">
        <v>4</v>
      </c>
      <c r="D5" s="61" t="s">
        <v>19</v>
      </c>
      <c r="E5" s="54" t="s">
        <v>5</v>
      </c>
      <c r="F5" s="54" t="s">
        <v>6</v>
      </c>
      <c r="G5" s="54" t="s">
        <v>7</v>
      </c>
      <c r="H5" s="61" t="s">
        <v>8</v>
      </c>
    </row>
    <row r="6" ht="18" customHeight="1">
      <c r="B6" s="5"/>
    </row>
    <row r="7" spans="2:8" ht="18" customHeight="1">
      <c r="B7" s="19">
        <v>1</v>
      </c>
      <c r="C7" s="44" t="s">
        <v>31</v>
      </c>
      <c r="D7" s="62" t="s">
        <v>32</v>
      </c>
      <c r="E7" s="55">
        <v>0</v>
      </c>
      <c r="F7" s="55">
        <v>0</v>
      </c>
      <c r="G7" s="55">
        <v>5459726.07</v>
      </c>
      <c r="H7" s="65">
        <f aca="true" t="shared" si="0" ref="H7:H30">SUM(E7:G7)</f>
        <v>5459726.07</v>
      </c>
    </row>
    <row r="8" spans="2:8" ht="28.5">
      <c r="B8" s="19"/>
      <c r="C8" s="47" t="s">
        <v>59</v>
      </c>
      <c r="D8" s="62" t="s">
        <v>21</v>
      </c>
      <c r="E8" s="55">
        <v>2000000</v>
      </c>
      <c r="F8" s="55">
        <f>894068.5+115140.82</f>
        <v>1009209.3200000001</v>
      </c>
      <c r="G8" s="55"/>
      <c r="H8" s="65">
        <f t="shared" si="0"/>
        <v>3009209.3200000003</v>
      </c>
    </row>
    <row r="9" spans="2:8" ht="18" customHeight="1">
      <c r="B9" s="19"/>
      <c r="D9" s="62" t="s">
        <v>49</v>
      </c>
      <c r="E9" s="55">
        <v>2344000</v>
      </c>
      <c r="F9" s="55">
        <f>1454795.98+151135.49</f>
        <v>1605931.47</v>
      </c>
      <c r="G9" s="55"/>
      <c r="H9" s="65">
        <f t="shared" si="0"/>
        <v>3949931.4699999997</v>
      </c>
    </row>
    <row r="10" spans="2:8" ht="18" customHeight="1">
      <c r="B10" s="19"/>
      <c r="E10" s="55"/>
      <c r="F10" s="55"/>
      <c r="G10" s="55"/>
      <c r="H10" s="65"/>
    </row>
    <row r="11" spans="2:8" ht="14.25">
      <c r="B11" s="19">
        <v>2</v>
      </c>
      <c r="C11" s="44" t="s">
        <v>50</v>
      </c>
      <c r="D11" s="62" t="s">
        <v>32</v>
      </c>
      <c r="E11" s="52">
        <v>0</v>
      </c>
      <c r="F11" s="55">
        <v>0</v>
      </c>
      <c r="G11" s="55">
        <v>0</v>
      </c>
      <c r="H11" s="65"/>
    </row>
    <row r="12" spans="2:8" ht="28.5">
      <c r="B12" s="19"/>
      <c r="C12" s="47" t="s">
        <v>60</v>
      </c>
      <c r="D12" s="62" t="s">
        <v>21</v>
      </c>
      <c r="E12" s="55">
        <v>2000000</v>
      </c>
      <c r="F12" s="55">
        <f>1161245.26+125770.47</f>
        <v>1287015.73</v>
      </c>
      <c r="G12" s="55"/>
      <c r="H12" s="65">
        <f t="shared" si="0"/>
        <v>3287015.73</v>
      </c>
    </row>
    <row r="13" spans="2:8" ht="18" customHeight="1">
      <c r="B13" s="19"/>
      <c r="D13" s="62" t="s">
        <v>34</v>
      </c>
      <c r="E13" s="55">
        <v>4761000</v>
      </c>
      <c r="F13" s="55">
        <f>1952326.77+7448.57</f>
        <v>1959775.34</v>
      </c>
      <c r="G13" s="55"/>
      <c r="H13" s="65">
        <f t="shared" si="0"/>
        <v>6720775.34</v>
      </c>
    </row>
    <row r="14" spans="2:8" ht="18" customHeight="1">
      <c r="B14" s="19"/>
      <c r="E14" s="55"/>
      <c r="F14" s="55"/>
      <c r="G14" s="55"/>
      <c r="H14" s="65"/>
    </row>
    <row r="15" spans="2:8" ht="14.25">
      <c r="B15" s="19">
        <v>3</v>
      </c>
      <c r="C15" s="44" t="s">
        <v>61</v>
      </c>
      <c r="D15" s="62" t="s">
        <v>32</v>
      </c>
      <c r="E15" s="55">
        <v>0</v>
      </c>
      <c r="F15" s="55">
        <v>0</v>
      </c>
      <c r="G15" s="55">
        <v>2199060.18</v>
      </c>
      <c r="H15" s="65">
        <f t="shared" si="0"/>
        <v>2199060.18</v>
      </c>
    </row>
    <row r="16" spans="2:8" ht="18" customHeight="1">
      <c r="B16" s="19"/>
      <c r="C16" s="48"/>
      <c r="D16" s="62" t="s">
        <v>34</v>
      </c>
      <c r="E16" s="55">
        <v>1883000</v>
      </c>
      <c r="F16" s="55">
        <f>844036.62-726844.92</f>
        <v>117191.69999999995</v>
      </c>
      <c r="G16" s="55"/>
      <c r="H16" s="65">
        <f t="shared" si="0"/>
        <v>2000191.7</v>
      </c>
    </row>
    <row r="17" spans="2:8" ht="18" customHeight="1">
      <c r="B17" s="19"/>
      <c r="C17" s="48"/>
      <c r="E17" s="55"/>
      <c r="F17" s="55"/>
      <c r="G17" s="55"/>
      <c r="H17" s="65"/>
    </row>
    <row r="18" spans="2:8" ht="18" customHeight="1">
      <c r="B18" s="19">
        <v>4</v>
      </c>
      <c r="C18" s="44" t="s">
        <v>35</v>
      </c>
      <c r="D18" s="62" t="s">
        <v>32</v>
      </c>
      <c r="E18" s="55">
        <v>0</v>
      </c>
      <c r="F18" s="55">
        <v>0</v>
      </c>
      <c r="G18" s="55">
        <v>618184.08</v>
      </c>
      <c r="H18" s="65">
        <f t="shared" si="0"/>
        <v>618184.08</v>
      </c>
    </row>
    <row r="19" spans="2:8" ht="18" customHeight="1">
      <c r="B19" s="19"/>
      <c r="E19" s="55"/>
      <c r="F19" s="55"/>
      <c r="G19" s="55"/>
      <c r="H19" s="65"/>
    </row>
    <row r="20" spans="2:8" ht="18" customHeight="1">
      <c r="B20" s="19">
        <v>5</v>
      </c>
      <c r="C20" s="44" t="s">
        <v>36</v>
      </c>
      <c r="D20" s="62" t="s">
        <v>32</v>
      </c>
      <c r="E20" s="55">
        <v>0</v>
      </c>
      <c r="F20" s="55">
        <v>0</v>
      </c>
      <c r="G20" s="55">
        <v>488344.55</v>
      </c>
      <c r="H20" s="65">
        <f t="shared" si="0"/>
        <v>488344.55</v>
      </c>
    </row>
    <row r="21" spans="2:8" ht="28.5">
      <c r="B21" s="19"/>
      <c r="C21" s="47" t="s">
        <v>62</v>
      </c>
      <c r="D21" s="62" t="s">
        <v>21</v>
      </c>
      <c r="E21" s="55">
        <v>1000000</v>
      </c>
      <c r="F21" s="55">
        <f>426876.13+56768.41</f>
        <v>483644.54000000004</v>
      </c>
      <c r="G21" s="55"/>
      <c r="H21" s="65">
        <f t="shared" si="0"/>
        <v>1483644.54</v>
      </c>
    </row>
    <row r="22" spans="2:8" ht="18" customHeight="1">
      <c r="B22" s="19"/>
      <c r="E22" s="55"/>
      <c r="F22" s="55"/>
      <c r="G22" s="55"/>
      <c r="H22" s="65"/>
    </row>
    <row r="23" spans="2:8" ht="28.5">
      <c r="B23" s="19">
        <v>6</v>
      </c>
      <c r="C23" s="44" t="s">
        <v>37</v>
      </c>
      <c r="D23" s="62" t="s">
        <v>21</v>
      </c>
      <c r="E23" s="55">
        <v>1000000</v>
      </c>
      <c r="F23" s="55">
        <f>514660.15-152798.34</f>
        <v>361861.81000000006</v>
      </c>
      <c r="G23" s="55"/>
      <c r="H23" s="65">
        <f t="shared" si="0"/>
        <v>1361861.81</v>
      </c>
    </row>
    <row r="24" spans="2:8" ht="18" customHeight="1">
      <c r="B24" s="19"/>
      <c r="E24" s="55"/>
      <c r="F24" s="55"/>
      <c r="G24" s="55"/>
      <c r="H24" s="65"/>
    </row>
    <row r="25" spans="2:8" ht="18" customHeight="1">
      <c r="B25" s="19">
        <v>7</v>
      </c>
      <c r="C25" s="44" t="s">
        <v>51</v>
      </c>
      <c r="D25" s="62" t="s">
        <v>32</v>
      </c>
      <c r="E25" s="55">
        <v>0</v>
      </c>
      <c r="F25" s="55">
        <v>0</v>
      </c>
      <c r="G25" s="55">
        <v>937317.54</v>
      </c>
      <c r="H25" s="65">
        <f t="shared" si="0"/>
        <v>937317.54</v>
      </c>
    </row>
    <row r="26" spans="2:8" ht="28.5">
      <c r="B26" s="19"/>
      <c r="C26" s="47" t="s">
        <v>64</v>
      </c>
      <c r="D26" s="62" t="s">
        <v>34</v>
      </c>
      <c r="E26" s="55">
        <v>1911000</v>
      </c>
      <c r="F26" s="55">
        <f>830559.16+161636.89</f>
        <v>992196.05</v>
      </c>
      <c r="G26" s="55"/>
      <c r="H26" s="65">
        <f t="shared" si="0"/>
        <v>2903196.05</v>
      </c>
    </row>
    <row r="27" spans="2:8" ht="18" customHeight="1">
      <c r="B27" s="19"/>
      <c r="E27" s="55"/>
      <c r="F27" s="55"/>
      <c r="G27" s="55"/>
      <c r="H27" s="65"/>
    </row>
    <row r="28" spans="2:8" ht="18" customHeight="1">
      <c r="B28" s="19">
        <v>8</v>
      </c>
      <c r="C28" s="44" t="s">
        <v>39</v>
      </c>
      <c r="D28" s="62" t="s">
        <v>32</v>
      </c>
      <c r="E28" s="55">
        <v>0</v>
      </c>
      <c r="F28" s="55">
        <v>0</v>
      </c>
      <c r="G28" s="55">
        <v>7515967.56</v>
      </c>
      <c r="H28" s="65">
        <f t="shared" si="0"/>
        <v>7515967.56</v>
      </c>
    </row>
    <row r="29" spans="2:8" ht="18" customHeight="1">
      <c r="B29" s="19"/>
      <c r="E29" s="55"/>
      <c r="F29" s="55"/>
      <c r="G29" s="55"/>
      <c r="H29" s="65"/>
    </row>
    <row r="30" spans="2:8" ht="18" customHeight="1">
      <c r="B30" s="19">
        <v>9</v>
      </c>
      <c r="C30" s="44" t="s">
        <v>52</v>
      </c>
      <c r="D30" s="62" t="s">
        <v>34</v>
      </c>
      <c r="E30" s="55">
        <v>1751000</v>
      </c>
      <c r="F30" s="55">
        <f>759381.09-339455.34</f>
        <v>419925.74999999994</v>
      </c>
      <c r="G30" s="55">
        <v>0</v>
      </c>
      <c r="H30" s="65">
        <f t="shared" si="0"/>
        <v>2170925.75</v>
      </c>
    </row>
    <row r="31" spans="5:8" ht="18" customHeight="1">
      <c r="E31" s="55"/>
      <c r="F31" s="55"/>
      <c r="G31" s="55"/>
      <c r="H31" s="65"/>
    </row>
    <row r="32" spans="3:8" ht="18" customHeight="1">
      <c r="C32" s="49"/>
      <c r="E32" s="55"/>
      <c r="F32" s="55"/>
      <c r="G32" s="55"/>
      <c r="H32" s="65"/>
    </row>
    <row r="33" spans="2:8" ht="18" customHeight="1">
      <c r="B33" s="24"/>
      <c r="C33" s="50" t="s">
        <v>18</v>
      </c>
      <c r="D33" s="63"/>
      <c r="E33" s="56">
        <f>SUM(E6:E32)</f>
        <v>18650000</v>
      </c>
      <c r="F33" s="56">
        <f>SUM(F6:F32)</f>
        <v>8236751.71</v>
      </c>
      <c r="G33" s="56">
        <f>SUM(G6:G32)</f>
        <v>17218599.98</v>
      </c>
      <c r="H33" s="66">
        <f>SUM(H6:H32)</f>
        <v>44105351.69</v>
      </c>
    </row>
    <row r="34" spans="5:8" ht="18" customHeight="1">
      <c r="E34" s="55"/>
      <c r="F34" s="55"/>
      <c r="G34" s="55"/>
      <c r="H34" s="65"/>
    </row>
    <row r="35" spans="3:8" ht="18" customHeight="1">
      <c r="C35" s="51"/>
      <c r="E35" s="55"/>
      <c r="F35" s="55"/>
      <c r="G35" s="55"/>
      <c r="H35" s="58"/>
    </row>
    <row r="36" spans="3:8" ht="18" customHeight="1">
      <c r="C36" s="51"/>
      <c r="E36" s="55"/>
      <c r="F36" s="55"/>
      <c r="G36" s="55"/>
      <c r="H36" s="55"/>
    </row>
    <row r="37" spans="3:8" ht="18" customHeight="1">
      <c r="C37" s="51"/>
      <c r="E37" s="55"/>
      <c r="F37" s="55"/>
      <c r="G37" s="55"/>
      <c r="H37" s="65"/>
    </row>
    <row r="38" spans="3:8" ht="18" customHeight="1">
      <c r="C38" s="51"/>
      <c r="E38" s="55"/>
      <c r="F38" s="55"/>
      <c r="G38" s="55"/>
      <c r="H38" s="65"/>
    </row>
    <row r="39" spans="3:8" ht="18" customHeight="1">
      <c r="C39" s="51"/>
      <c r="E39" s="55"/>
      <c r="F39" s="55"/>
      <c r="G39" s="55"/>
      <c r="H39" s="65"/>
    </row>
    <row r="40" spans="3:8" ht="18" customHeight="1">
      <c r="C40" s="51"/>
      <c r="E40" s="55"/>
      <c r="F40" s="55"/>
      <c r="G40" s="55"/>
      <c r="H40" s="65"/>
    </row>
    <row r="41" spans="3:8" ht="18" customHeight="1">
      <c r="C41" s="51"/>
      <c r="E41" s="55"/>
      <c r="F41" s="55"/>
      <c r="G41" s="55"/>
      <c r="H41" s="65"/>
    </row>
    <row r="42" spans="3:8" ht="18" customHeight="1">
      <c r="C42" s="51"/>
      <c r="E42" s="55"/>
      <c r="F42" s="55"/>
      <c r="G42" s="55"/>
      <c r="H42" s="65"/>
    </row>
    <row r="43" spans="3:8" ht="18" customHeight="1">
      <c r="C43" s="51"/>
      <c r="E43" s="55"/>
      <c r="F43" s="55"/>
      <c r="G43" s="55"/>
      <c r="H43" s="65"/>
    </row>
    <row r="44" spans="3:8" ht="18" customHeight="1">
      <c r="C44" s="51"/>
      <c r="E44" s="55"/>
      <c r="F44" s="55"/>
      <c r="G44" s="55"/>
      <c r="H44" s="65"/>
    </row>
    <row r="45" ht="18" customHeight="1">
      <c r="C45" s="51"/>
    </row>
    <row r="46" ht="18" customHeight="1">
      <c r="C46" s="51"/>
    </row>
    <row r="47" ht="18" customHeight="1">
      <c r="C47" s="51"/>
    </row>
    <row r="48" ht="18" customHeight="1">
      <c r="C48" s="51"/>
    </row>
    <row r="49" ht="18" customHeight="1">
      <c r="C49" s="51"/>
    </row>
    <row r="50" ht="18" customHeight="1">
      <c r="C50" s="51"/>
    </row>
  </sheetData>
  <printOptions horizontalCentered="1"/>
  <pageMargins left="0.5" right="0.5" top="0.95" bottom="0.3" header="0" footer="0.5"/>
  <pageSetup horizontalDpi="180" verticalDpi="18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52"/>
  <sheetViews>
    <sheetView zoomScale="60" zoomScaleNormal="60" workbookViewId="0" topLeftCell="A2">
      <selection activeCell="H36" sqref="H36:H38"/>
    </sheetView>
  </sheetViews>
  <sheetFormatPr defaultColWidth="10.77734375" defaultRowHeight="18" customHeight="1"/>
  <cols>
    <col min="1" max="1" width="2.10546875" style="1" customWidth="1"/>
    <col min="2" max="2" width="5.88671875" style="1" customWidth="1"/>
    <col min="3" max="3" width="29.77734375" style="3" customWidth="1"/>
    <col min="4" max="4" width="16.77734375" style="5" customWidth="1"/>
    <col min="5" max="7" width="20.6640625" style="26" customWidth="1"/>
    <col min="8" max="8" width="20.6640625" style="1" customWidth="1"/>
    <col min="9" max="16384" width="10.77734375" style="1" customWidth="1"/>
  </cols>
  <sheetData>
    <row r="1" spans="2:4" ht="18" customHeight="1">
      <c r="B1" s="2" t="s">
        <v>53</v>
      </c>
      <c r="D1" s="40"/>
    </row>
    <row r="2" spans="2:8" ht="18" customHeight="1">
      <c r="B2" s="2" t="str">
        <f>+bib!B2</f>
        <v>BANK BORROWING AS AT 31 MAY 2002</v>
      </c>
      <c r="D2" s="40"/>
      <c r="E2" s="27"/>
      <c r="F2" s="27"/>
      <c r="G2" s="27"/>
      <c r="H2" s="6"/>
    </row>
    <row r="3" spans="2:8" ht="18" customHeight="1">
      <c r="B3" s="2"/>
      <c r="D3" s="40"/>
      <c r="E3" s="27"/>
      <c r="F3" s="27"/>
      <c r="G3" s="27"/>
      <c r="H3" s="6"/>
    </row>
    <row r="5" spans="2:8" ht="18" customHeight="1">
      <c r="B5" s="9" t="s">
        <v>3</v>
      </c>
      <c r="C5" s="10" t="s">
        <v>4</v>
      </c>
      <c r="D5" s="9" t="s">
        <v>19</v>
      </c>
      <c r="E5" s="28" t="s">
        <v>5</v>
      </c>
      <c r="F5" s="28" t="s">
        <v>6</v>
      </c>
      <c r="G5" s="28" t="s">
        <v>7</v>
      </c>
      <c r="H5" s="9" t="s">
        <v>8</v>
      </c>
    </row>
    <row r="6" ht="18" customHeight="1">
      <c r="B6" s="5"/>
    </row>
    <row r="7" spans="2:3" ht="18" customHeight="1">
      <c r="B7" s="5"/>
      <c r="C7" s="36" t="s">
        <v>4</v>
      </c>
    </row>
    <row r="8" ht="18" customHeight="1">
      <c r="B8" s="5"/>
    </row>
    <row r="9" spans="2:8" ht="18" customHeight="1">
      <c r="B9" s="19">
        <v>1</v>
      </c>
      <c r="C9" s="3" t="s">
        <v>47</v>
      </c>
      <c r="D9" s="5" t="s">
        <v>32</v>
      </c>
      <c r="E9" s="26">
        <v>0</v>
      </c>
      <c r="F9" s="29">
        <v>0</v>
      </c>
      <c r="G9" s="29">
        <v>1649696.67</v>
      </c>
      <c r="H9" s="16">
        <f>SUM(E9:G9)</f>
        <v>1649696.67</v>
      </c>
    </row>
    <row r="10" spans="2:8" ht="18" customHeight="1">
      <c r="B10" s="19"/>
      <c r="D10" s="5" t="s">
        <v>21</v>
      </c>
      <c r="E10" s="29">
        <v>500000</v>
      </c>
      <c r="F10" s="29">
        <f>218024.2+51771.59</f>
        <v>269795.79000000004</v>
      </c>
      <c r="G10" s="29">
        <v>0</v>
      </c>
      <c r="H10" s="16">
        <f aca="true" t="shared" si="0" ref="H10:H32">SUM(E10:G10)</f>
        <v>769795.79</v>
      </c>
    </row>
    <row r="11" spans="2:8" ht="18" customHeight="1">
      <c r="B11" s="19"/>
      <c r="D11" s="5" t="s">
        <v>34</v>
      </c>
      <c r="E11" s="29">
        <v>2365000</v>
      </c>
      <c r="F11" s="29">
        <f>1150796.34+139876.32</f>
        <v>1290672.6600000001</v>
      </c>
      <c r="G11" s="29">
        <v>0</v>
      </c>
      <c r="H11" s="16">
        <f t="shared" si="0"/>
        <v>3655672.66</v>
      </c>
    </row>
    <row r="12" spans="2:8" ht="18" customHeight="1">
      <c r="B12" s="19"/>
      <c r="E12" s="29"/>
      <c r="F12" s="29"/>
      <c r="G12" s="29"/>
      <c r="H12" s="16"/>
    </row>
    <row r="13" spans="2:8" ht="18" customHeight="1">
      <c r="B13" s="19">
        <v>2</v>
      </c>
      <c r="C13" s="3" t="s">
        <v>39</v>
      </c>
      <c r="D13" s="5" t="s">
        <v>32</v>
      </c>
      <c r="E13" s="29">
        <v>0</v>
      </c>
      <c r="F13" s="29">
        <v>0</v>
      </c>
      <c r="G13" s="29">
        <v>340203.79</v>
      </c>
      <c r="H13" s="16">
        <f t="shared" si="0"/>
        <v>340203.79</v>
      </c>
    </row>
    <row r="14" spans="2:8" ht="18" customHeight="1">
      <c r="B14" s="19"/>
      <c r="C14" s="67" t="s">
        <v>65</v>
      </c>
      <c r="D14" s="5" t="s">
        <v>34</v>
      </c>
      <c r="E14" s="29">
        <v>1711000</v>
      </c>
      <c r="F14" s="29">
        <f>895870.35+103714.59</f>
        <v>999584.94</v>
      </c>
      <c r="G14" s="29">
        <v>0</v>
      </c>
      <c r="H14" s="16">
        <f t="shared" si="0"/>
        <v>2710584.94</v>
      </c>
    </row>
    <row r="15" spans="2:8" ht="18" customHeight="1">
      <c r="B15" s="19"/>
      <c r="C15" s="1"/>
      <c r="E15" s="29"/>
      <c r="F15" s="29"/>
      <c r="G15" s="29"/>
      <c r="H15" s="16"/>
    </row>
    <row r="16" spans="2:8" ht="18" customHeight="1">
      <c r="B16" s="19">
        <v>3</v>
      </c>
      <c r="C16" s="3" t="s">
        <v>52</v>
      </c>
      <c r="D16" s="5" t="s">
        <v>34</v>
      </c>
      <c r="E16" s="29">
        <v>1903000</v>
      </c>
      <c r="F16" s="29">
        <f>1024503.37+1456.37</f>
        <v>1025959.74</v>
      </c>
      <c r="G16" s="29">
        <v>0</v>
      </c>
      <c r="H16" s="16">
        <f t="shared" si="0"/>
        <v>2928959.74</v>
      </c>
    </row>
    <row r="17" spans="2:8" ht="18" customHeight="1">
      <c r="B17" s="19"/>
      <c r="E17" s="29"/>
      <c r="F17" s="29"/>
      <c r="G17" s="29"/>
      <c r="H17" s="16"/>
    </row>
    <row r="18" spans="2:8" ht="18" customHeight="1">
      <c r="B18" s="19">
        <v>4</v>
      </c>
      <c r="C18" s="3" t="s">
        <v>36</v>
      </c>
      <c r="D18" s="5" t="s">
        <v>32</v>
      </c>
      <c r="E18" s="29">
        <v>0</v>
      </c>
      <c r="F18" s="29">
        <v>0</v>
      </c>
      <c r="G18" s="29">
        <v>901535.06</v>
      </c>
      <c r="H18" s="16">
        <f t="shared" si="0"/>
        <v>901535.06</v>
      </c>
    </row>
    <row r="19" spans="2:8" ht="18" customHeight="1">
      <c r="B19" s="19"/>
      <c r="D19" s="5" t="s">
        <v>34</v>
      </c>
      <c r="E19" s="29">
        <v>968000</v>
      </c>
      <c r="F19" s="29">
        <f>485640.6+57833.23</f>
        <v>543473.83</v>
      </c>
      <c r="G19" s="29">
        <v>0</v>
      </c>
      <c r="H19" s="16">
        <f t="shared" si="0"/>
        <v>1511473.83</v>
      </c>
    </row>
    <row r="20" spans="2:8" ht="18" customHeight="1">
      <c r="B20" s="19"/>
      <c r="E20" s="29"/>
      <c r="F20" s="29"/>
      <c r="G20" s="29"/>
      <c r="H20" s="16"/>
    </row>
    <row r="21" spans="2:8" ht="18" customHeight="1">
      <c r="B21" s="19">
        <v>5</v>
      </c>
      <c r="C21" s="3" t="s">
        <v>51</v>
      </c>
      <c r="D21" s="5" t="s">
        <v>32</v>
      </c>
      <c r="E21" s="29">
        <v>0</v>
      </c>
      <c r="F21" s="29">
        <v>0</v>
      </c>
      <c r="G21" s="29">
        <v>795797.38</v>
      </c>
      <c r="H21" s="16">
        <f t="shared" si="0"/>
        <v>795797.38</v>
      </c>
    </row>
    <row r="22" spans="2:8" ht="18" customHeight="1">
      <c r="B22" s="19"/>
      <c r="C22" s="43" t="s">
        <v>66</v>
      </c>
      <c r="D22" s="5" t="s">
        <v>34</v>
      </c>
      <c r="E22" s="29">
        <v>985000</v>
      </c>
      <c r="F22" s="29">
        <f>491822.27+11963</f>
        <v>503785.27</v>
      </c>
      <c r="G22" s="29">
        <v>0</v>
      </c>
      <c r="H22" s="16">
        <f t="shared" si="0"/>
        <v>1488785.27</v>
      </c>
    </row>
    <row r="23" spans="2:8" ht="18" customHeight="1">
      <c r="B23" s="19"/>
      <c r="E23" s="29"/>
      <c r="F23" s="29"/>
      <c r="G23" s="29"/>
      <c r="H23" s="16"/>
    </row>
    <row r="24" spans="2:8" ht="18" customHeight="1">
      <c r="B24" s="19">
        <v>6</v>
      </c>
      <c r="C24" s="3" t="s">
        <v>67</v>
      </c>
      <c r="D24" s="5" t="s">
        <v>32</v>
      </c>
      <c r="E24" s="29">
        <v>0</v>
      </c>
      <c r="F24" s="29">
        <v>0</v>
      </c>
      <c r="G24" s="29">
        <v>1506568.74</v>
      </c>
      <c r="H24" s="16">
        <f t="shared" si="0"/>
        <v>1506568.74</v>
      </c>
    </row>
    <row r="25" spans="2:8" ht="18" customHeight="1">
      <c r="B25" s="19"/>
      <c r="E25" s="29"/>
      <c r="F25" s="29"/>
      <c r="G25" s="29"/>
      <c r="H25" s="16"/>
    </row>
    <row r="26" spans="2:8" ht="18" customHeight="1">
      <c r="B26" s="19"/>
      <c r="C26" s="36" t="s">
        <v>42</v>
      </c>
      <c r="E26" s="29"/>
      <c r="F26" s="29"/>
      <c r="G26" s="29"/>
      <c r="H26" s="16"/>
    </row>
    <row r="27" spans="2:8" ht="18" customHeight="1">
      <c r="B27" s="19"/>
      <c r="C27" s="36"/>
      <c r="E27" s="29"/>
      <c r="F27" s="29"/>
      <c r="G27" s="29"/>
      <c r="H27" s="16"/>
    </row>
    <row r="28" spans="2:8" ht="18" customHeight="1">
      <c r="B28" s="19">
        <v>7</v>
      </c>
      <c r="C28" s="3" t="s">
        <v>41</v>
      </c>
      <c r="E28" s="29">
        <v>315616.87</v>
      </c>
      <c r="F28" s="29">
        <f>30980.15+13789.4</f>
        <v>44769.55</v>
      </c>
      <c r="G28" s="29">
        <v>0</v>
      </c>
      <c r="H28" s="16">
        <f t="shared" si="0"/>
        <v>360386.42</v>
      </c>
    </row>
    <row r="29" spans="2:8" ht="18" customHeight="1">
      <c r="B29" s="19"/>
      <c r="E29" s="29"/>
      <c r="F29" s="29"/>
      <c r="G29" s="29"/>
      <c r="H29" s="16"/>
    </row>
    <row r="30" spans="2:8" ht="18" customHeight="1">
      <c r="B30" s="19">
        <v>8</v>
      </c>
      <c r="C30" s="3" t="s">
        <v>43</v>
      </c>
      <c r="E30" s="29">
        <v>315757.23</v>
      </c>
      <c r="F30" s="29">
        <v>15469</v>
      </c>
      <c r="G30" s="29">
        <v>0</v>
      </c>
      <c r="H30" s="16">
        <f t="shared" si="0"/>
        <v>331226.23</v>
      </c>
    </row>
    <row r="31" spans="2:8" ht="18" customHeight="1">
      <c r="B31" s="19"/>
      <c r="E31" s="29"/>
      <c r="F31" s="29"/>
      <c r="G31" s="29"/>
      <c r="H31" s="16"/>
    </row>
    <row r="32" spans="2:8" ht="18" customHeight="1">
      <c r="B32" s="19">
        <v>9</v>
      </c>
      <c r="C32" s="3" t="s">
        <v>54</v>
      </c>
      <c r="E32" s="29">
        <v>37147.7</v>
      </c>
      <c r="F32" s="29">
        <f>3646.34+1622.99</f>
        <v>5269.33</v>
      </c>
      <c r="G32" s="29">
        <v>0</v>
      </c>
      <c r="H32" s="16">
        <f t="shared" si="0"/>
        <v>42417.03</v>
      </c>
    </row>
    <row r="33" spans="2:8" ht="18" customHeight="1">
      <c r="B33" s="19"/>
      <c r="E33" s="29"/>
      <c r="F33" s="29"/>
      <c r="G33" s="29"/>
      <c r="H33" s="16"/>
    </row>
    <row r="34" spans="3:8" ht="18" customHeight="1">
      <c r="C34" s="14"/>
      <c r="E34" s="29"/>
      <c r="F34" s="29"/>
      <c r="G34" s="29"/>
      <c r="H34" s="16"/>
    </row>
    <row r="35" spans="2:8" ht="18" customHeight="1">
      <c r="B35" s="24"/>
      <c r="C35" s="21" t="s">
        <v>18</v>
      </c>
      <c r="D35" s="42"/>
      <c r="E35" s="30">
        <f>SUM(E6:E34)</f>
        <v>9100521.799999999</v>
      </c>
      <c r="F35" s="30">
        <f>SUM(F6:F34)</f>
        <v>4698780.11</v>
      </c>
      <c r="G35" s="30">
        <f>SUM(G6:G34)</f>
        <v>5193801.64</v>
      </c>
      <c r="H35" s="23">
        <f>SUM(H6:H34)</f>
        <v>18993103.550000004</v>
      </c>
    </row>
    <row r="36" spans="5:8" ht="18" customHeight="1">
      <c r="E36" s="29"/>
      <c r="F36" s="29"/>
      <c r="G36" s="29"/>
      <c r="H36" s="16"/>
    </row>
    <row r="37" spans="3:8" ht="18" customHeight="1">
      <c r="C37" s="32"/>
      <c r="E37" s="29"/>
      <c r="F37" s="29"/>
      <c r="G37" s="29"/>
      <c r="H37" s="35"/>
    </row>
    <row r="38" spans="3:8" ht="18" customHeight="1">
      <c r="C38" s="32"/>
      <c r="E38" s="29"/>
      <c r="F38" s="29"/>
      <c r="G38" s="29"/>
      <c r="H38" s="29"/>
    </row>
    <row r="39" spans="3:8" ht="18" customHeight="1">
      <c r="C39" s="32"/>
      <c r="E39" s="29"/>
      <c r="F39" s="29"/>
      <c r="G39" s="29"/>
      <c r="H39" s="16"/>
    </row>
    <row r="40" spans="3:8" ht="18" customHeight="1">
      <c r="C40" s="32"/>
      <c r="E40" s="29"/>
      <c r="F40" s="29"/>
      <c r="G40" s="29"/>
      <c r="H40" s="16"/>
    </row>
    <row r="41" spans="3:8" ht="18" customHeight="1">
      <c r="C41" s="32"/>
      <c r="E41" s="29"/>
      <c r="F41" s="29"/>
      <c r="G41" s="29"/>
      <c r="H41" s="16"/>
    </row>
    <row r="42" spans="3:8" ht="18" customHeight="1">
      <c r="C42" s="32"/>
      <c r="E42" s="29"/>
      <c r="F42" s="29"/>
      <c r="G42" s="29"/>
      <c r="H42" s="16"/>
    </row>
    <row r="43" spans="3:8" ht="18" customHeight="1">
      <c r="C43" s="32"/>
      <c r="E43" s="29"/>
      <c r="F43" s="29"/>
      <c r="G43" s="29"/>
      <c r="H43" s="16"/>
    </row>
    <row r="44" spans="3:8" ht="18" customHeight="1">
      <c r="C44" s="32"/>
      <c r="E44" s="29"/>
      <c r="F44" s="29"/>
      <c r="G44" s="29"/>
      <c r="H44" s="16"/>
    </row>
    <row r="45" spans="3:8" ht="18" customHeight="1">
      <c r="C45" s="32"/>
      <c r="E45" s="29"/>
      <c r="F45" s="29"/>
      <c r="G45" s="29"/>
      <c r="H45" s="16"/>
    </row>
    <row r="46" spans="3:8" ht="18" customHeight="1">
      <c r="C46" s="32"/>
      <c r="E46" s="29"/>
      <c r="F46" s="29"/>
      <c r="G46" s="29"/>
      <c r="H46" s="16"/>
    </row>
    <row r="47" ht="18" customHeight="1">
      <c r="C47" s="32"/>
    </row>
    <row r="48" ht="18" customHeight="1">
      <c r="C48" s="32"/>
    </row>
    <row r="49" ht="18" customHeight="1">
      <c r="C49" s="32"/>
    </row>
    <row r="50" ht="18" customHeight="1">
      <c r="C50" s="32"/>
    </row>
    <row r="51" ht="18" customHeight="1">
      <c r="C51" s="32"/>
    </row>
    <row r="52" ht="18" customHeight="1">
      <c r="C52" s="32"/>
    </row>
  </sheetData>
  <printOptions horizontalCentered="1"/>
  <pageMargins left="0.5" right="0.5" top="0.7" bottom="0.5" header="0" footer="0.5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36"/>
  <sheetViews>
    <sheetView zoomScale="60" zoomScaleNormal="60" workbookViewId="0" topLeftCell="A1">
      <selection activeCell="A11" sqref="A11"/>
    </sheetView>
  </sheetViews>
  <sheetFormatPr defaultColWidth="10.77734375" defaultRowHeight="18" customHeight="1"/>
  <cols>
    <col min="1" max="1" width="2.10546875" style="1" customWidth="1"/>
    <col min="2" max="2" width="5.88671875" style="1" customWidth="1"/>
    <col min="3" max="3" width="29.77734375" style="3" customWidth="1"/>
    <col min="4" max="4" width="16.77734375" style="3" customWidth="1"/>
    <col min="5" max="7" width="20.6640625" style="26" customWidth="1"/>
    <col min="8" max="8" width="20.6640625" style="1" customWidth="1"/>
    <col min="9" max="16384" width="10.77734375" style="1" customWidth="1"/>
  </cols>
  <sheetData>
    <row r="1" spans="2:4" ht="18" customHeight="1">
      <c r="B1" s="2" t="s">
        <v>55</v>
      </c>
      <c r="D1" s="2"/>
    </row>
    <row r="2" spans="2:8" ht="18" customHeight="1">
      <c r="B2" s="2" t="str">
        <f>+bib!B2</f>
        <v>BANK BORROWING AS AT 31 MAY 2002</v>
      </c>
      <c r="D2" s="2"/>
      <c r="E2" s="27"/>
      <c r="F2" s="27"/>
      <c r="G2" s="27"/>
      <c r="H2" s="6"/>
    </row>
    <row r="3" spans="2:8" ht="18" customHeight="1">
      <c r="B3" s="2"/>
      <c r="D3" s="2"/>
      <c r="E3" s="27"/>
      <c r="F3" s="27"/>
      <c r="G3" s="27"/>
      <c r="H3" s="6"/>
    </row>
    <row r="5" spans="2:8" ht="18" customHeight="1">
      <c r="B5" s="9" t="s">
        <v>3</v>
      </c>
      <c r="C5" s="10" t="s">
        <v>4</v>
      </c>
      <c r="D5" s="10" t="s">
        <v>19</v>
      </c>
      <c r="E5" s="28" t="s">
        <v>5</v>
      </c>
      <c r="F5" s="28" t="s">
        <v>6</v>
      </c>
      <c r="G5" s="28" t="s">
        <v>7</v>
      </c>
      <c r="H5" s="9" t="s">
        <v>8</v>
      </c>
    </row>
    <row r="6" ht="18" customHeight="1">
      <c r="B6" s="5"/>
    </row>
    <row r="7" spans="2:3" ht="18" customHeight="1">
      <c r="B7" s="5"/>
      <c r="C7" s="36" t="s">
        <v>4</v>
      </c>
    </row>
    <row r="8" ht="18" customHeight="1">
      <c r="B8" s="5"/>
    </row>
    <row r="9" spans="2:8" ht="18" customHeight="1">
      <c r="B9" s="19"/>
      <c r="E9" s="29"/>
      <c r="F9" s="29"/>
      <c r="G9" s="29"/>
      <c r="H9" s="16"/>
    </row>
    <row r="10" spans="2:8" ht="18" customHeight="1">
      <c r="B10" s="19"/>
      <c r="C10" s="36" t="s">
        <v>42</v>
      </c>
      <c r="E10" s="29"/>
      <c r="F10" s="29"/>
      <c r="G10" s="29"/>
      <c r="H10" s="16"/>
    </row>
    <row r="11" spans="2:8" ht="18" customHeight="1">
      <c r="B11" s="19"/>
      <c r="C11" s="36"/>
      <c r="E11" s="29"/>
      <c r="F11" s="29"/>
      <c r="G11" s="29"/>
      <c r="H11" s="16"/>
    </row>
    <row r="12" spans="2:8" ht="18" customHeight="1">
      <c r="B12" s="19">
        <v>1</v>
      </c>
      <c r="C12" s="3" t="s">
        <v>41</v>
      </c>
      <c r="E12" s="29">
        <v>959894.49</v>
      </c>
      <c r="F12" s="29">
        <f>688681.85+65588.79</f>
        <v>754270.64</v>
      </c>
      <c r="G12" s="29">
        <v>0</v>
      </c>
      <c r="H12" s="16">
        <f>+E12+F12</f>
        <v>1714165.13</v>
      </c>
    </row>
    <row r="13" spans="2:8" ht="18" customHeight="1">
      <c r="B13" s="19"/>
      <c r="E13" s="29"/>
      <c r="F13" s="29"/>
      <c r="G13" s="29"/>
      <c r="H13" s="16"/>
    </row>
    <row r="14" spans="2:8" ht="18" customHeight="1">
      <c r="B14" s="19">
        <v>2</v>
      </c>
      <c r="C14" s="3" t="s">
        <v>56</v>
      </c>
      <c r="E14" s="29">
        <v>880737.49</v>
      </c>
      <c r="F14" s="29">
        <f>136748.73+40480.79</f>
        <v>177229.52000000002</v>
      </c>
      <c r="G14" s="29">
        <v>0</v>
      </c>
      <c r="H14" s="16">
        <f>+E14+F14</f>
        <v>1057967.01</v>
      </c>
    </row>
    <row r="15" spans="2:8" ht="18" customHeight="1">
      <c r="B15" s="19"/>
      <c r="E15" s="29"/>
      <c r="F15" s="29"/>
      <c r="G15" s="29"/>
      <c r="H15" s="16"/>
    </row>
    <row r="16" spans="2:8" ht="18" customHeight="1">
      <c r="B16" s="19">
        <v>3</v>
      </c>
      <c r="C16" s="3" t="s">
        <v>54</v>
      </c>
      <c r="E16" s="29">
        <v>284133.56</v>
      </c>
      <c r="F16" s="29">
        <f>174297.28+18238.71</f>
        <v>192535.99</v>
      </c>
      <c r="G16" s="29">
        <v>0</v>
      </c>
      <c r="H16" s="16">
        <f>+E16+F16</f>
        <v>476669.55</v>
      </c>
    </row>
    <row r="17" spans="2:8" ht="18" customHeight="1">
      <c r="B17" s="19"/>
      <c r="E17" s="29"/>
      <c r="F17" s="29"/>
      <c r="G17" s="29"/>
      <c r="H17" s="16"/>
    </row>
    <row r="18" spans="3:8" ht="18" customHeight="1">
      <c r="C18" s="14"/>
      <c r="E18" s="29"/>
      <c r="F18" s="29"/>
      <c r="G18" s="29"/>
      <c r="H18" s="16"/>
    </row>
    <row r="19" spans="2:8" ht="18" customHeight="1">
      <c r="B19" s="24"/>
      <c r="C19" s="21" t="s">
        <v>18</v>
      </c>
      <c r="D19" s="33"/>
      <c r="E19" s="30">
        <f>SUM(E6:E18)</f>
        <v>2124765.54</v>
      </c>
      <c r="F19" s="30">
        <f>SUM(F6:F18)</f>
        <v>1124036.15</v>
      </c>
      <c r="G19" s="30">
        <f>SUM(G6:G18)</f>
        <v>0</v>
      </c>
      <c r="H19" s="23">
        <f>SUM(H6:H18)</f>
        <v>3248801.6899999995</v>
      </c>
    </row>
    <row r="20" spans="5:8" ht="18" customHeight="1">
      <c r="E20" s="29"/>
      <c r="F20" s="29"/>
      <c r="G20" s="29"/>
      <c r="H20" s="16"/>
    </row>
    <row r="21" spans="3:8" ht="18" customHeight="1">
      <c r="C21" s="32"/>
      <c r="E21" s="29"/>
      <c r="F21" s="29"/>
      <c r="G21" s="29"/>
      <c r="H21" s="35"/>
    </row>
    <row r="22" spans="3:8" ht="18" customHeight="1">
      <c r="C22" s="32"/>
      <c r="E22" s="29"/>
      <c r="F22" s="29"/>
      <c r="G22" s="29"/>
      <c r="H22" s="29"/>
    </row>
    <row r="23" spans="3:8" ht="18" customHeight="1">
      <c r="C23" s="32"/>
      <c r="E23" s="29"/>
      <c r="F23" s="29"/>
      <c r="G23" s="29"/>
      <c r="H23" s="16"/>
    </row>
    <row r="24" spans="3:8" ht="18" customHeight="1">
      <c r="C24" s="32"/>
      <c r="E24" s="29"/>
      <c r="F24" s="29"/>
      <c r="G24" s="29"/>
      <c r="H24" s="16"/>
    </row>
    <row r="25" spans="3:8" ht="18" customHeight="1">
      <c r="C25" s="32"/>
      <c r="E25" s="29"/>
      <c r="F25" s="29"/>
      <c r="G25" s="29"/>
      <c r="H25" s="16"/>
    </row>
    <row r="26" spans="3:8" ht="18" customHeight="1">
      <c r="C26" s="32"/>
      <c r="E26" s="29"/>
      <c r="F26" s="29"/>
      <c r="G26" s="29"/>
      <c r="H26" s="16"/>
    </row>
    <row r="27" spans="3:8" ht="18" customHeight="1">
      <c r="C27" s="32"/>
      <c r="E27" s="29"/>
      <c r="F27" s="29"/>
      <c r="G27" s="29"/>
      <c r="H27" s="16"/>
    </row>
    <row r="28" spans="3:8" ht="18" customHeight="1">
      <c r="C28" s="32"/>
      <c r="E28" s="29"/>
      <c r="F28" s="29"/>
      <c r="G28" s="29"/>
      <c r="H28" s="16"/>
    </row>
    <row r="29" spans="3:8" ht="18" customHeight="1">
      <c r="C29" s="32"/>
      <c r="E29" s="29"/>
      <c r="F29" s="29"/>
      <c r="G29" s="29"/>
      <c r="H29" s="16"/>
    </row>
    <row r="30" spans="3:8" ht="18" customHeight="1">
      <c r="C30" s="32"/>
      <c r="E30" s="29"/>
      <c r="F30" s="29"/>
      <c r="G30" s="29"/>
      <c r="H30" s="16"/>
    </row>
    <row r="31" ht="18" customHeight="1">
      <c r="C31" s="32"/>
    </row>
    <row r="32" ht="18" customHeight="1">
      <c r="C32" s="32"/>
    </row>
    <row r="33" ht="18" customHeight="1">
      <c r="C33" s="32"/>
    </row>
    <row r="34" ht="18" customHeight="1">
      <c r="C34" s="32"/>
    </row>
    <row r="35" ht="18" customHeight="1">
      <c r="C35" s="32"/>
    </row>
    <row r="36" ht="18" customHeight="1">
      <c r="C36" s="32"/>
    </row>
  </sheetData>
  <printOptions horizontalCentered="1"/>
  <pageMargins left="0.5" right="0.5" top="0.95" bottom="1" header="0" footer="0.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Coporate Partners</cp:lastModifiedBy>
  <cp:lastPrinted>2002-06-17T11:13:59Z</cp:lastPrinted>
  <dcterms:created xsi:type="dcterms:W3CDTF">2001-11-01T01:42:29Z</dcterms:created>
  <dcterms:modified xsi:type="dcterms:W3CDTF">2002-06-17T11:14:59Z</dcterms:modified>
  <cp:category/>
  <cp:version/>
  <cp:contentType/>
  <cp:contentStatus/>
</cp:coreProperties>
</file>